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drawings/drawing5.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C:\Users\David\Documents\DC Tech Clients\Scott Miller\"/>
    </mc:Choice>
  </mc:AlternateContent>
  <xr:revisionPtr revIDLastSave="0" documentId="13_ncr:1_{55F22333-4707-4979-A345-1ED818988CAF}" xr6:coauthVersionLast="47" xr6:coauthVersionMax="47" xr10:uidLastSave="{00000000-0000-0000-0000-000000000000}"/>
  <bookViews>
    <workbookView xWindow="-108" yWindow="-108" windowWidth="23256" windowHeight="12720" xr2:uid="{06042803-5F61-4388-A6A7-67D41A001002}"/>
  </bookViews>
  <sheets>
    <sheet name="LAMBDA Functions" sheetId="41" r:id="rId1"/>
    <sheet name="Examples" sheetId="46" r:id="rId2"/>
    <sheet name="DataModel" sheetId="43" r:id="rId3"/>
    <sheet name="TB" sheetId="37" r:id="rId4"/>
    <sheet name="PL" sheetId="44" r:id="rId5"/>
  </sheets>
  <definedNames>
    <definedName name="_xlnm._FilterDatabase" localSheetId="4" hidden="1">PL!$A$8:$F$183</definedName>
    <definedName name="_xlnm._FilterDatabase" localSheetId="3" hidden="1">TB!$A$8:$G$183</definedName>
    <definedName name="DynamicData">_xlfn.ANCHORARRAY(DataModel!$A$11):'DataModel'!$I$11</definedName>
    <definedName name="GET.CHARTACCOUNT" comment="Returns the Account Codes in a single column array; if an Account Code has not been assigned, the Account Name is returned">_xlfn.LAMBDA(_xlpm.ChartArray,_xlfn.LET(_xlpm.Column1,INDEX(_xlpm.ChartArray,0,1),IF(LEN(_xlpm.Column1)=0,INDEX(_xlpm.ChartArray,0,2),_xlpm.Column1)))</definedName>
    <definedName name="GET.CHARTACCOUNTID" comment="Returns a concatenated text string for each Account in a single column array, including the Code, Name and Type (plus Sub-Type in QBO)">_xlfn.LAMBDA(_xlpm.ChartArray,_xlfn.BYROW(_xlpm.ChartArray,_xlfn.LAMBDA(_xlpm.ChartRow,_xlfn.CONCAT(_xlpm.ChartRow))))</definedName>
    <definedName name="GET.CHARTCLASS" comment="Returns the Account Classifications in a single column array">_xlfn.LAMBDA(_xlpm.ChartArray,CHOOSE(MATCH(INDEX(_xlpm.ChartArray,0,3),{"BANK","CURRENT","FIXED","INVENTORY","NONCURRENT","PREPAYMENT","CURRLIAB","LIABILITY","PAYGLIABILITY","SUPERANNUATIONLIABILITY","TERMLIAB","EQUITY","OTHERINCOME","REVENUE","SALES","DEPRECIATN","DIRECTCOSTS","EXPENSE","OVERHEADS","SUPERANNUATIONEXPENSE","WAGESEXPENSE"},0),"ASSET","ASSET","ASSET","ASSET","ASSET","ASSET","LIABILITY","LIABILITY","LIABILITY","LIABILITY","LIABILITY","EQUITY","REVENUE","REVENUE","REVENUE","EXPENSE","EXPENSE","EXPENSE","EXPENSE","EXPENSE","EXPENSE"))</definedName>
    <definedName name="GET.CHARTCLASSID" comment="Returns the ID number for the Account Classifications in a single column array">_xlfn.LAMBDA(_xlpm.ChartArray,CHOOSE(MATCH(INDEX(_xlpm.ChartArray,0,3),{"BANK","CURRENT","FIXED","INVENTORY","NONCURRENT","PREPAYMENT","CURRLIAB","LIABILITY","PAYGLIABILITY","SUPERANNUATIONLIABILITY","TERMLIAB","EQUITY","OTHERINCOME","REVENUE","SALES","DEPRECIATN","DIRECTCOSTS","EXPENSE","OVERHEADS","SUPERANNUATIONEXPENSE","WAGESEXPENSE"},0),1,1,1,1,1,1,2,2,2,2,2,3,4,4,4,5,5,5,5,5,5))</definedName>
    <definedName name="GET.CHARTCOLUMN" comment="Returns the contents of the specified column number in a single column array; to return multiple columns, wrap the column numbers in curly brackets, ie: {1,3}">_xlfn.LAMBDA(_xlpm.ChartArray,_xlpm.ColumnNo,INDEX(_xlpm.ChartArray,_xlfn.SEQUENCE(ROWS(_xlpm.ChartArray)),_xlpm.ColumnNo))</definedName>
    <definedName name="GET.CHARTCOLUMNS" comment="Returns the contents of multiple columns in a new array, and can include neighboring data">_xlfn.LAMBDA(_xlpm.ChartArray,_xlpm.FirstColumnNo,_xlpm.ColumnWidth,OFFSET(_xlpm.ChartArray,0,_xlpm.FirstColumnNo-1,,_xlpm.ColumnWidth))</definedName>
    <definedName name="GET.CHARTM" comment="Returns the Chart of Accounts for two organizations in a single array">_xlfn.LAMBDA(_xlpm.ScottsOrgId1,_xlpm.ScottsOrgId2,_xlop.IncludeArchived,_xlfn.VSTACK(IFERROR(_xlfn.HSTACK(_xldudf_SCOTT_CHART(_xlpm.ScottsOrgId1,_xlpm.IncludeArchived),_xlpm.ScottsOrgId1),_xlpm.ScottsOrgId1),IFERROR(_xlfn.HSTACK(_xldudf_SCOTT_CHART(_xlpm.ScottsOrgId2,_xlpm.IncludeArchived),_xlpm.ScottsOrgId2),_xlpm.ScottsOrgId2)))</definedName>
    <definedName name="GET.CHARTMS" comment="Returns the Chart of Accounts for up to three organizations in a single array">_xlfn.LAMBDA(_xlpm.ScottsOrgId1,_xlpm.ScottsOrgId2,_xlop.ScottsOrgId3,_xlop.IncludeArchived,_xlfn.LET(_xlpm.StackArray,_xlfn.VSTACK(IFERROR(_xlfn.HSTACK(_xldudf_SCOTT_CHART(_xlpm.ScottsOrgId1,_xlpm.IncludeArchived),_xlpm.ScottsOrgId1),_xlpm.ScottsOrgId1),IFERROR(_xlfn.HSTACK(_xldudf_SCOTT_CHART(_xlpm.ScottsOrgId2,_xlpm.IncludeArchived),_xlpm.ScottsOrgId2),_xlpm.ScottsOrgId2)),IF(_xlfn.ISOMITTED(_xlpm.ScottsOrgId3),_xlpm.StackArray,_xlfn.VSTACK(_xlpm.StackArray,IFERROR(_xlfn.HSTACK(_xldudf_SCOTT_CHART(_xlpm.ScottsOrgId3,_xlpm.IncludeArchived),_xlpm.ScottsOrgId3),_xlpm.ScottsOrgId3)))))</definedName>
    <definedName name="GET.CHARTPLUS" comment="Returns the Chart of Accounts, plus additional columns for Account Class and ClassID; includes an optional parameter to return Profit and Loss accounts only (use 1 or TRUE)">_xlfn.LAMBDA(_xlpm.ScottsOrgId,_xlop.IncludeArchived,_xlop.ProfitLossOnly,_xlfn.LET(_xlpm.ChartArray,_xldudf_SCOTT_CHART(_xlpm.ScottsOrgId,_xlpm.IncludeArchived),_xlpm.TypeId,INDEX(_xlpm.ChartArray,0,3),_xlpm.ClassId,CHOOSE(MATCH(_xlpm.TypeId,{"BANK","CURRENT","FIXED","INVENTORY","NONCURRENT","PREPAYMENT","CURRLIAB","LIABILITY","PAYGLIABILITY","SUPERANNUATIONLIABILITY","TERMLIAB","EQUITY","OTHERINCOME","REVENUE","SALES","DEPRECIATN","DIRECTCOSTS","EXPENSE","OVERHEADS","SUPERANNUATIONEXPENSE","WAGESEXPENSE"},0),1,1,1,1,1,1,2,2,2,2,2,3,4,4,4,5,5,5,5,5,5),_xlpm.Class,CHOOSE(_xlpm.ClassId,"ASSET","LIABILITY","EQUITY","REVENUE","EXPENSE"),_xlpm.StackArray,_xlfn.HSTACK(_xlpm.ChartArray,_xlpm.ClassId,_xlpm.Class),IF(OR(_xlpm.ProfitLossOnly=1,_xlpm.ProfitLossOnly=TRUE),_xlfn._xlws.FILTER(_xlpm.StackArray,_xlpm.ClassId&gt;3),_xlpm.StackArray)))</definedName>
    <definedName name="GET.CHARTxNI" comment="Returns the multiplication factors to convert all SCOTT.GL balances to Net Income; for example: =SUMPRODUCT(xNI_Array, GL_Array)">_xlfn.LAMBDA(_xlpm.ChartArray,CHOOSE(MATCH(INDEX(_xlpm.ChartArray,0,3),{"BANK","CURRENT","FIXED","INVENTORY","NONCURRENT","PREPAYMENT","CURRLIAB","LIABILITY","PAYGLIABILITY","SUPERANNUATIONLIABILITY","TERMLIAB","EQUITY","OTHERINCOME","REVENUE","SALES","DEPRECIATN","DIRECTCOSTS","EXPENSE","OVERHEADS","SUPERANNUATIONEXPENSE","WAGESEXPENSE"},0),0,0,0,0,0,0,0,0,0,0,0,0,1,1,1,-1,-1,-1,-1,-1,-1))</definedName>
    <definedName name="GET.CHARTxTB" comment="Returns the multiplication factors to convert SCOTT.GL balances to their &quot;normal&quot; balance based on Account Type">_xlfn.LAMBDA(_xlpm.ChartArray,CHOOSE(MATCH(INDEX(_xlpm.ChartArray,0,3),{"BANK","CURRENT","FIXED","INVENTORY","NONCURRENT","PREPAYMENT","CURRLIAB","LIABILITY","PAYGLIABILITY","SUPERANNUATIONLIABILITY","TERMLIAB","EQUITY","OTHERINCOME","REVENUE","SALES","DEPRECIATN","DIRECTCOSTS","EXPENSE","OVERHEADS","SUPERANNUATIONEXPENSE","WAGESEXPENSE"},0),1,1,1,1,1,1,-1,-1,-1,-1,-1,-1,-1,-1,-1,1,1,1,1,1,1))</definedName>
    <definedName name="GET.GLBALANCE" comment="Returns SCOTT.GL balances in their &quot;normal&quot; balance based on Account Type; includes an optional parameter to return Debit or Credit balances only (use &quot;Debit&quot; or &quot;Credit&quot;)">_xlfn.LAMBDA(_xlpm.ScottsOrgId,_xlpm.Account,_xlpm.Type,_xlpm.StartDate,_xlpm.EndDate,_xlop.DebitCredit,_xlfn.LET(_xlpm.Balance,_xldudf_SCOTT_GL(_xlpm.ScottsOrgId,_xlpm.Account,_xlpm.StartDate,_xlpm.EndDate)*CHOOSE(MATCH(_xlpm.Type,{"BANK","CURRENT","FIXED","INVENTORY","NONCURRENT","PREPAYMENT","CURRLIAB","LIABILITY","PAYGLIABILITY","SUPERANNUATIONLIABILITY","TERMLIAB","EQUITY","OTHERINCOME","REVENUE","SALES","DEPRECIATN","DIRECTCOSTS","EXPENSE","OVERHEADS","SUPERANNUATIONEXPENSE","WAGESEXPENSE"},0),1,1,1,1,1,1,-1,-1,-1,-1,-1,-1,-1,-1,-1,1,1,1,1,1,1),IF(_xlfn.ISOMITTED(_xlpm.DebitCredit),_xlpm.Balance,IF(OR(_xlpm.DebitCredit="Debit",_xlpm.DebitCredit="Debits",_xlpm.DebitCredit="DR"),MAX(_xlpm.Balance,0),OR(_xlpm.DebitCredit="Credit",_xlpm.DebitCredit="Credits",_xlpm.DebitCredit="CR")*ABS(MIN(_xlpm.Balance,0))))))</definedName>
    <definedName name="_xlnm.Print_Titles" localSheetId="4">PL!$1:$8</definedName>
    <definedName name="_xlnm.Print_Titles" localSheetId="3">TB!$1:$8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44" l="1" a="1"/>
  <c r="A8" i="44" s="1"/>
  <c r="A8" i="37" a="1"/>
  <c r="A8" i="37" s="1"/>
  <c r="A4" i="44"/>
  <c r="A10" i="46" a="1"/>
  <c r="A10" i="46" s="1"/>
  <c r="I7" i="46"/>
  <c r="H10" i="46" a="1"/>
  <c r="H10" i="46" s="1"/>
  <c r="L10" i="46" s="1" a="1"/>
  <c r="L10" i="46" s="1"/>
  <c r="A11" i="43" a="1"/>
  <c r="A11" i="43" s="1"/>
  <c r="A4" i="37"/>
  <c r="I7" i="43" a="1"/>
  <c r="I7" i="43" s="1"/>
  <c r="M10" i="46" l="1" a="1"/>
  <c r="M10" i="46" s="1"/>
  <c r="B7" i="43"/>
  <c r="E11" i="43" l="1" a="1"/>
  <c r="E11" i="43" s="1"/>
  <c r="F11" i="43" l="1" a="1"/>
  <c r="F11" i="43" s="1"/>
  <c r="D11" i="43" a="1"/>
  <c r="I186" i="43" l="1" a="1"/>
  <c r="I186" i="43" s="1"/>
  <c r="G184" i="43" a="1"/>
  <c r="G184" i="43" s="1"/>
  <c r="H181" i="43" a="1"/>
  <c r="H181" i="43" s="1"/>
  <c r="I178" i="43" a="1"/>
  <c r="I178" i="43" s="1"/>
  <c r="G176" i="43" a="1"/>
  <c r="G176" i="43" s="1"/>
  <c r="H173" i="43" a="1"/>
  <c r="H173" i="43" s="1"/>
  <c r="I170" i="43" a="1"/>
  <c r="I170" i="43" s="1"/>
  <c r="H168" i="43" a="1"/>
  <c r="H168" i="43" s="1"/>
  <c r="I165" i="43" a="1"/>
  <c r="I165" i="43" s="1"/>
  <c r="G163" i="43" a="1"/>
  <c r="G163" i="43" s="1"/>
  <c r="H160" i="43" a="1"/>
  <c r="H160" i="43" s="1"/>
  <c r="G158" i="43" a="1"/>
  <c r="G158" i="43" s="1"/>
  <c r="H155" i="43" a="1"/>
  <c r="H155" i="43" s="1"/>
  <c r="I152" i="43" a="1"/>
  <c r="I152" i="43" s="1"/>
  <c r="H150" i="43" a="1"/>
  <c r="H150" i="43" s="1"/>
  <c r="G148" i="43" a="1"/>
  <c r="G148" i="43" s="1"/>
  <c r="I145" i="43" a="1"/>
  <c r="I145" i="43" s="1"/>
  <c r="G143" i="43" a="1"/>
  <c r="G143" i="43" s="1"/>
  <c r="H140" i="43" a="1"/>
  <c r="H140" i="43" s="1"/>
  <c r="H135" i="43" a="1"/>
  <c r="H135" i="43" s="1"/>
  <c r="I132" i="43" a="1"/>
  <c r="I132" i="43" s="1"/>
  <c r="H130" i="43" a="1"/>
  <c r="H130" i="43" s="1"/>
  <c r="I127" i="43" a="1"/>
  <c r="I127" i="43" s="1"/>
  <c r="H125" i="43" a="1"/>
  <c r="H125" i="43" s="1"/>
  <c r="I122" i="43" a="1"/>
  <c r="I122" i="43" s="1"/>
  <c r="G120" i="43" a="1"/>
  <c r="G120" i="43" s="1"/>
  <c r="H117" i="43" a="1"/>
  <c r="H117" i="43" s="1"/>
  <c r="G115" i="43" a="1"/>
  <c r="G115" i="43" s="1"/>
  <c r="H112" i="43" a="1"/>
  <c r="H112" i="43" s="1"/>
  <c r="H107" i="43" a="1"/>
  <c r="H107" i="43" s="1"/>
  <c r="G105" i="43" a="1"/>
  <c r="G105" i="43" s="1"/>
  <c r="I102" i="43" a="1"/>
  <c r="I102" i="43" s="1"/>
  <c r="G100" i="43" a="1"/>
  <c r="G100" i="43" s="1"/>
  <c r="H97" i="43" a="1"/>
  <c r="H97" i="43" s="1"/>
  <c r="G95" i="43" a="1"/>
  <c r="G95" i="43" s="1"/>
  <c r="H92" i="43" a="1"/>
  <c r="H92" i="43" s="1"/>
  <c r="I89" i="43" a="1"/>
  <c r="I89" i="43" s="1"/>
  <c r="H87" i="43" a="1"/>
  <c r="H87" i="43" s="1"/>
  <c r="G85" i="43" a="1"/>
  <c r="G85" i="43" s="1"/>
  <c r="I82" i="43" a="1"/>
  <c r="I82" i="43" s="1"/>
  <c r="G80" i="43" a="1"/>
  <c r="G80" i="43" s="1"/>
  <c r="I77" i="43" a="1"/>
  <c r="I77" i="43" s="1"/>
  <c r="G75" i="43" a="1"/>
  <c r="G75" i="43" s="1"/>
  <c r="I72" i="43" a="1"/>
  <c r="I72" i="43" s="1"/>
  <c r="H70" i="43" a="1"/>
  <c r="H70" i="43" s="1"/>
  <c r="G68" i="43" a="1"/>
  <c r="G68" i="43" s="1"/>
  <c r="I65" i="43" a="1"/>
  <c r="I65" i="43" s="1"/>
  <c r="I60" i="43" a="1"/>
  <c r="I60" i="43" s="1"/>
  <c r="I58" i="43" a="1"/>
  <c r="I58" i="43" s="1"/>
  <c r="G56" i="43" a="1"/>
  <c r="G56" i="43" s="1"/>
  <c r="I53" i="43" a="1"/>
  <c r="I53" i="43" s="1"/>
  <c r="G51" i="43" a="1"/>
  <c r="G51" i="43" s="1"/>
  <c r="I48" i="43" a="1"/>
  <c r="I48" i="43" s="1"/>
  <c r="G46" i="43" a="1"/>
  <c r="G46" i="43" s="1"/>
  <c r="I43" i="43" a="1"/>
  <c r="I43" i="43" s="1"/>
  <c r="H41" i="43" a="1"/>
  <c r="H41" i="43" s="1"/>
  <c r="G39" i="43" a="1"/>
  <c r="G39" i="43" s="1"/>
  <c r="I36" i="43" a="1"/>
  <c r="I36" i="43" s="1"/>
  <c r="G34" i="43" a="1"/>
  <c r="G34" i="43" s="1"/>
  <c r="I31" i="43" a="1"/>
  <c r="I31" i="43" s="1"/>
  <c r="G29" i="43" a="1"/>
  <c r="G29" i="43" s="1"/>
  <c r="G27" i="43" a="1"/>
  <c r="G27" i="43" s="1"/>
  <c r="H24" i="43" a="1"/>
  <c r="H24" i="43" s="1"/>
  <c r="I21" i="43" a="1"/>
  <c r="I21" i="43" s="1"/>
  <c r="G19" i="43" a="1"/>
  <c r="G19" i="43" s="1"/>
  <c r="H16" i="43" a="1"/>
  <c r="H16" i="43" s="1"/>
  <c r="I13" i="43" a="1"/>
  <c r="I13" i="43" s="1"/>
  <c r="H186" i="43" a="1"/>
  <c r="H186" i="43" s="1"/>
  <c r="I183" i="43" a="1"/>
  <c r="I183" i="43" s="1"/>
  <c r="G181" i="43" a="1"/>
  <c r="G181" i="43" s="1"/>
  <c r="H178" i="43" a="1"/>
  <c r="H178" i="43" s="1"/>
  <c r="I175" i="43" a="1"/>
  <c r="I175" i="43" s="1"/>
  <c r="G173" i="43" a="1"/>
  <c r="G173" i="43" s="1"/>
  <c r="H170" i="43" a="1"/>
  <c r="H170" i="43" s="1"/>
  <c r="G168" i="43" a="1"/>
  <c r="G168" i="43" s="1"/>
  <c r="H165" i="43" a="1"/>
  <c r="H165" i="43" s="1"/>
  <c r="I162" i="43" a="1"/>
  <c r="I162" i="43" s="1"/>
  <c r="G160" i="43" a="1"/>
  <c r="G160" i="43" s="1"/>
  <c r="I157" i="43" a="1"/>
  <c r="I157" i="43" s="1"/>
  <c r="G155" i="43" a="1"/>
  <c r="G155" i="43" s="1"/>
  <c r="G150" i="43" a="1"/>
  <c r="G150" i="43" s="1"/>
  <c r="I147" i="43" a="1"/>
  <c r="I147" i="43" s="1"/>
  <c r="H145" i="43" a="1"/>
  <c r="H145" i="43" s="1"/>
  <c r="I142" i="43" a="1"/>
  <c r="I142" i="43" s="1"/>
  <c r="G140" i="43" a="1"/>
  <c r="G140" i="43" s="1"/>
  <c r="I137" i="43" a="1"/>
  <c r="I137" i="43" s="1"/>
  <c r="G135" i="43" a="1"/>
  <c r="G135" i="43" s="1"/>
  <c r="H132" i="43" a="1"/>
  <c r="H132" i="43" s="1"/>
  <c r="G130" i="43" a="1"/>
  <c r="G130" i="43" s="1"/>
  <c r="H127" i="43" a="1"/>
  <c r="H127" i="43" s="1"/>
  <c r="G125" i="43" a="1"/>
  <c r="G125" i="43" s="1"/>
  <c r="H122" i="43" a="1"/>
  <c r="H122" i="43" s="1"/>
  <c r="I119" i="43" a="1"/>
  <c r="I119" i="43" s="1"/>
  <c r="G117" i="43" a="1"/>
  <c r="G117" i="43" s="1"/>
  <c r="I114" i="43" a="1"/>
  <c r="I114" i="43" s="1"/>
  <c r="G112" i="43" a="1"/>
  <c r="G112" i="43" s="1"/>
  <c r="I109" i="43" a="1"/>
  <c r="I109" i="43" s="1"/>
  <c r="G107" i="43" a="1"/>
  <c r="G107" i="43" s="1"/>
  <c r="I104" i="43" a="1"/>
  <c r="I104" i="43" s="1"/>
  <c r="H102" i="43" a="1"/>
  <c r="H102" i="43" s="1"/>
  <c r="I99" i="43" a="1"/>
  <c r="I99" i="43" s="1"/>
  <c r="G97" i="43" a="1"/>
  <c r="G97" i="43" s="1"/>
  <c r="I94" i="43" a="1"/>
  <c r="I94" i="43" s="1"/>
  <c r="G92" i="43" a="1"/>
  <c r="G92" i="43" s="1"/>
  <c r="H89" i="43" a="1"/>
  <c r="H89" i="43" s="1"/>
  <c r="G87" i="43" a="1"/>
  <c r="G87" i="43" s="1"/>
  <c r="I84" i="43" a="1"/>
  <c r="I84" i="43" s="1"/>
  <c r="H82" i="43" a="1"/>
  <c r="H82" i="43" s="1"/>
  <c r="I79" i="43" a="1"/>
  <c r="I79" i="43" s="1"/>
  <c r="H77" i="43" a="1"/>
  <c r="H77" i="43" s="1"/>
  <c r="I74" i="43" a="1"/>
  <c r="I74" i="43" s="1"/>
  <c r="H72" i="43" a="1"/>
  <c r="H72" i="43" s="1"/>
  <c r="G70" i="43" a="1"/>
  <c r="G70" i="43" s="1"/>
  <c r="I67" i="43" a="1"/>
  <c r="I67" i="43" s="1"/>
  <c r="H65" i="43" a="1"/>
  <c r="H65" i="43" s="1"/>
  <c r="G63" i="43" a="1"/>
  <c r="G63" i="43" s="1"/>
  <c r="H58" i="43" a="1"/>
  <c r="H58" i="43" s="1"/>
  <c r="I55" i="43" a="1"/>
  <c r="I55" i="43" s="1"/>
  <c r="H53" i="43" a="1"/>
  <c r="H53" i="43" s="1"/>
  <c r="I50" i="43" a="1"/>
  <c r="I50" i="43" s="1"/>
  <c r="H48" i="43" a="1"/>
  <c r="H48" i="43" s="1"/>
  <c r="I45" i="43" a="1"/>
  <c r="I45" i="43" s="1"/>
  <c r="H43" i="43" a="1"/>
  <c r="H43" i="43" s="1"/>
  <c r="G41" i="43" a="1"/>
  <c r="G41" i="43" s="1"/>
  <c r="I38" i="43" a="1"/>
  <c r="I38" i="43" s="1"/>
  <c r="H36" i="43" a="1"/>
  <c r="H36" i="43" s="1"/>
  <c r="H31" i="43" a="1"/>
  <c r="H31" i="43" s="1"/>
  <c r="I28" i="43" a="1"/>
  <c r="I28" i="43" s="1"/>
  <c r="I26" i="43" a="1"/>
  <c r="I26" i="43" s="1"/>
  <c r="G24" i="43" a="1"/>
  <c r="G24" i="43" s="1"/>
  <c r="H21" i="43" a="1"/>
  <c r="H21" i="43" s="1"/>
  <c r="I18" i="43" a="1"/>
  <c r="I18" i="43" s="1"/>
  <c r="G16" i="43" a="1"/>
  <c r="G16" i="43" s="1"/>
  <c r="H13" i="43" a="1"/>
  <c r="H13" i="43" s="1"/>
  <c r="G186" i="43" a="1"/>
  <c r="G186" i="43" s="1"/>
  <c r="H183" i="43" a="1"/>
  <c r="H183" i="43" s="1"/>
  <c r="I180" i="43" a="1"/>
  <c r="I180" i="43" s="1"/>
  <c r="G178" i="43" a="1"/>
  <c r="G178" i="43" s="1"/>
  <c r="H175" i="43" a="1"/>
  <c r="H175" i="43" s="1"/>
  <c r="I172" i="43" a="1"/>
  <c r="I172" i="43" s="1"/>
  <c r="G170" i="43" a="1"/>
  <c r="G170" i="43" s="1"/>
  <c r="I167" i="43" a="1"/>
  <c r="I167" i="43" s="1"/>
  <c r="G165" i="43" a="1"/>
  <c r="G165" i="43" s="1"/>
  <c r="H162" i="43" a="1"/>
  <c r="H162" i="43" s="1"/>
  <c r="I159" i="43" a="1"/>
  <c r="I159" i="43" s="1"/>
  <c r="H157" i="43" a="1"/>
  <c r="H157" i="43" s="1"/>
  <c r="I154" i="43" a="1"/>
  <c r="I154" i="43" s="1"/>
  <c r="H152" i="43" a="1"/>
  <c r="H152" i="43" s="1"/>
  <c r="I149" i="43" a="1"/>
  <c r="I149" i="43" s="1"/>
  <c r="H147" i="43" a="1"/>
  <c r="H147" i="43" s="1"/>
  <c r="G145" i="43" a="1"/>
  <c r="G145" i="43" s="1"/>
  <c r="H142" i="43" a="1"/>
  <c r="H142" i="43" s="1"/>
  <c r="I139" i="43" a="1"/>
  <c r="I139" i="43" s="1"/>
  <c r="H137" i="43" a="1"/>
  <c r="H137" i="43" s="1"/>
  <c r="I134" i="43" a="1"/>
  <c r="I134" i="43" s="1"/>
  <c r="G132" i="43" a="1"/>
  <c r="G132" i="43" s="1"/>
  <c r="I129" i="43" a="1"/>
  <c r="I129" i="43" s="1"/>
  <c r="I124" i="43" a="1"/>
  <c r="I124" i="43" s="1"/>
  <c r="G122" i="43" a="1"/>
  <c r="G122" i="43" s="1"/>
  <c r="H119" i="43" a="1"/>
  <c r="H119" i="43" s="1"/>
  <c r="I116" i="43" a="1"/>
  <c r="I116" i="43" s="1"/>
  <c r="H114" i="43" a="1"/>
  <c r="H114" i="43" s="1"/>
  <c r="I111" i="43" a="1"/>
  <c r="I111" i="43" s="1"/>
  <c r="H109" i="43" a="1"/>
  <c r="H109" i="43" s="1"/>
  <c r="I106" i="43" a="1"/>
  <c r="I106" i="43" s="1"/>
  <c r="G102" i="43" a="1"/>
  <c r="G102" i="43" s="1"/>
  <c r="H99" i="43" a="1"/>
  <c r="H99" i="43" s="1"/>
  <c r="I96" i="43" a="1"/>
  <c r="I96" i="43" s="1"/>
  <c r="H94" i="43" a="1"/>
  <c r="H94" i="43" s="1"/>
  <c r="I91" i="43" a="1"/>
  <c r="I91" i="43" s="1"/>
  <c r="G89" i="43" a="1"/>
  <c r="G89" i="43" s="1"/>
  <c r="I86" i="43" a="1"/>
  <c r="I86" i="43" s="1"/>
  <c r="H84" i="43" a="1"/>
  <c r="H84" i="43" s="1"/>
  <c r="G82" i="43" a="1"/>
  <c r="G82" i="43" s="1"/>
  <c r="H79" i="43" a="1"/>
  <c r="H79" i="43" s="1"/>
  <c r="G77" i="43" a="1"/>
  <c r="G77" i="43" s="1"/>
  <c r="H74" i="43" a="1"/>
  <c r="H74" i="43" s="1"/>
  <c r="G72" i="43" a="1"/>
  <c r="G72" i="43" s="1"/>
  <c r="H67" i="43" a="1"/>
  <c r="H67" i="43" s="1"/>
  <c r="G65" i="43" a="1"/>
  <c r="G65" i="43" s="1"/>
  <c r="I62" i="43" a="1"/>
  <c r="I62" i="43" s="1"/>
  <c r="H60" i="43" a="1"/>
  <c r="H60" i="43" s="1"/>
  <c r="G58" i="43" a="1"/>
  <c r="G58" i="43" s="1"/>
  <c r="H55" i="43" a="1"/>
  <c r="H55" i="43" s="1"/>
  <c r="G53" i="43" a="1"/>
  <c r="G53" i="43" s="1"/>
  <c r="H50" i="43" a="1"/>
  <c r="H50" i="43" s="1"/>
  <c r="G48" i="43" a="1"/>
  <c r="G48" i="43" s="1"/>
  <c r="H45" i="43" a="1"/>
  <c r="H45" i="43" s="1"/>
  <c r="G43" i="43" a="1"/>
  <c r="G43" i="43" s="1"/>
  <c r="I40" i="43" a="1"/>
  <c r="I40" i="43" s="1"/>
  <c r="H38" i="43" a="1"/>
  <c r="H38" i="43" s="1"/>
  <c r="G36" i="43" a="1"/>
  <c r="G36" i="43" s="1"/>
  <c r="I33" i="43" a="1"/>
  <c r="I33" i="43" s="1"/>
  <c r="G31" i="43" a="1"/>
  <c r="G31" i="43" s="1"/>
  <c r="H26" i="43" a="1"/>
  <c r="H26" i="43" s="1"/>
  <c r="I23" i="43" a="1"/>
  <c r="I23" i="43" s="1"/>
  <c r="G21" i="43" a="1"/>
  <c r="G21" i="43" s="1"/>
  <c r="H18" i="43" a="1"/>
  <c r="H18" i="43" s="1"/>
  <c r="I15" i="43" a="1"/>
  <c r="I15" i="43" s="1"/>
  <c r="G13" i="43" a="1"/>
  <c r="G13" i="43" s="1"/>
  <c r="I185" i="43" a="1"/>
  <c r="I185" i="43" s="1"/>
  <c r="G183" i="43" a="1"/>
  <c r="G183" i="43" s="1"/>
  <c r="H180" i="43" a="1"/>
  <c r="H180" i="43" s="1"/>
  <c r="I177" i="43" a="1"/>
  <c r="I177" i="43" s="1"/>
  <c r="G175" i="43" a="1"/>
  <c r="G175" i="43" s="1"/>
  <c r="H172" i="43" a="1"/>
  <c r="H172" i="43" s="1"/>
  <c r="H167" i="43" a="1"/>
  <c r="H167" i="43" s="1"/>
  <c r="I164" i="43" a="1"/>
  <c r="I164" i="43" s="1"/>
  <c r="G162" i="43" a="1"/>
  <c r="G162" i="43" s="1"/>
  <c r="H159" i="43" a="1"/>
  <c r="H159" i="43" s="1"/>
  <c r="G157" i="43" a="1"/>
  <c r="G157" i="43" s="1"/>
  <c r="H154" i="43" a="1"/>
  <c r="H154" i="43" s="1"/>
  <c r="G152" i="43" a="1"/>
  <c r="G152" i="43" s="1"/>
  <c r="H149" i="43" a="1"/>
  <c r="H149" i="43" s="1"/>
  <c r="I144" i="43" a="1"/>
  <c r="I144" i="43" s="1"/>
  <c r="G142" i="43" a="1"/>
  <c r="G142" i="43" s="1"/>
  <c r="H139" i="43" a="1"/>
  <c r="H139" i="43" s="1"/>
  <c r="G137" i="43" a="1"/>
  <c r="G137" i="43" s="1"/>
  <c r="H134" i="43" a="1"/>
  <c r="H134" i="43" s="1"/>
  <c r="I131" i="43" a="1"/>
  <c r="I131" i="43" s="1"/>
  <c r="H129" i="43" a="1"/>
  <c r="H129" i="43" s="1"/>
  <c r="G127" i="43" a="1"/>
  <c r="G127" i="43" s="1"/>
  <c r="H124" i="43" a="1"/>
  <c r="H124" i="43" s="1"/>
  <c r="I121" i="43" a="1"/>
  <c r="I121" i="43" s="1"/>
  <c r="G119" i="43" a="1"/>
  <c r="G119" i="43" s="1"/>
  <c r="G114" i="43" a="1"/>
  <c r="G114" i="43" s="1"/>
  <c r="H111" i="43" a="1"/>
  <c r="H111" i="43" s="1"/>
  <c r="G109" i="43" a="1"/>
  <c r="G109" i="43" s="1"/>
  <c r="H106" i="43" a="1"/>
  <c r="H106" i="43" s="1"/>
  <c r="H104" i="43" a="1"/>
  <c r="H104" i="43" s="1"/>
  <c r="I101" i="43" a="1"/>
  <c r="I101" i="43" s="1"/>
  <c r="G99" i="43" a="1"/>
  <c r="G99" i="43" s="1"/>
  <c r="H96" i="43" a="1"/>
  <c r="H96" i="43" s="1"/>
  <c r="G94" i="43" a="1"/>
  <c r="G94" i="43" s="1"/>
  <c r="H91" i="43" a="1"/>
  <c r="H91" i="43" s="1"/>
  <c r="I88" i="43" a="1"/>
  <c r="I88" i="43" s="1"/>
  <c r="H86" i="43" a="1"/>
  <c r="H86" i="43" s="1"/>
  <c r="G84" i="43" a="1"/>
  <c r="G84" i="43" s="1"/>
  <c r="I81" i="43" a="1"/>
  <c r="I81" i="43" s="1"/>
  <c r="G79" i="43" a="1"/>
  <c r="G79" i="43" s="1"/>
  <c r="I76" i="43" a="1"/>
  <c r="I76" i="43" s="1"/>
  <c r="G74" i="43" a="1"/>
  <c r="G74" i="43" s="1"/>
  <c r="I71" i="43" a="1"/>
  <c r="I71" i="43" s="1"/>
  <c r="I69" i="43" a="1"/>
  <c r="I69" i="43" s="1"/>
  <c r="G67" i="43" a="1"/>
  <c r="G67" i="43" s="1"/>
  <c r="I64" i="43" a="1"/>
  <c r="I64" i="43" s="1"/>
  <c r="H62" i="43" a="1"/>
  <c r="H62" i="43" s="1"/>
  <c r="G60" i="43" a="1"/>
  <c r="G60" i="43" s="1"/>
  <c r="I57" i="43" a="1"/>
  <c r="I57" i="43" s="1"/>
  <c r="I52" i="43" a="1"/>
  <c r="I52" i="43" s="1"/>
  <c r="G50" i="43" a="1"/>
  <c r="G50" i="43" s="1"/>
  <c r="I47" i="43" a="1"/>
  <c r="I47" i="43" s="1"/>
  <c r="G45" i="43" a="1"/>
  <c r="G45" i="43" s="1"/>
  <c r="I42" i="43" a="1"/>
  <c r="I42" i="43" s="1"/>
  <c r="H40" i="43" a="1"/>
  <c r="H40" i="43" s="1"/>
  <c r="G38" i="43" a="1"/>
  <c r="G38" i="43" s="1"/>
  <c r="I35" i="43" a="1"/>
  <c r="I35" i="43" s="1"/>
  <c r="H33" i="43" a="1"/>
  <c r="H33" i="43" s="1"/>
  <c r="I30" i="43" a="1"/>
  <c r="I30" i="43" s="1"/>
  <c r="H28" i="43" a="1"/>
  <c r="H28" i="43" s="1"/>
  <c r="G26" i="43" a="1"/>
  <c r="G26" i="43" s="1"/>
  <c r="H23" i="43" a="1"/>
  <c r="H23" i="43" s="1"/>
  <c r="I20" i="43" a="1"/>
  <c r="I20" i="43" s="1"/>
  <c r="G18" i="43" a="1"/>
  <c r="G18" i="43" s="1"/>
  <c r="H15" i="43" a="1"/>
  <c r="H15" i="43" s="1"/>
  <c r="I12" i="43" a="1"/>
  <c r="I12" i="43" s="1"/>
  <c r="H185" i="43" a="1"/>
  <c r="H185" i="43" s="1"/>
  <c r="I182" i="43" a="1"/>
  <c r="I182" i="43" s="1"/>
  <c r="G180" i="43" a="1"/>
  <c r="G180" i="43" s="1"/>
  <c r="H177" i="43" a="1"/>
  <c r="H177" i="43" s="1"/>
  <c r="I174" i="43" a="1"/>
  <c r="I174" i="43" s="1"/>
  <c r="G172" i="43" a="1"/>
  <c r="G172" i="43" s="1"/>
  <c r="I169" i="43" a="1"/>
  <c r="I169" i="43" s="1"/>
  <c r="G167" i="43" a="1"/>
  <c r="G167" i="43" s="1"/>
  <c r="H164" i="43" a="1"/>
  <c r="H164" i="43" s="1"/>
  <c r="I161" i="43" a="1"/>
  <c r="I161" i="43" s="1"/>
  <c r="I156" i="43" a="1"/>
  <c r="I156" i="43" s="1"/>
  <c r="G154" i="43" a="1"/>
  <c r="G154" i="43" s="1"/>
  <c r="I151" i="43" a="1"/>
  <c r="I151" i="43" s="1"/>
  <c r="G149" i="43" a="1"/>
  <c r="G149" i="43" s="1"/>
  <c r="G147" i="43" a="1"/>
  <c r="G147" i="43" s="1"/>
  <c r="H144" i="43" a="1"/>
  <c r="H144" i="43" s="1"/>
  <c r="I141" i="43" a="1"/>
  <c r="I141" i="43" s="1"/>
  <c r="G139" i="43" a="1"/>
  <c r="G139" i="43" s="1"/>
  <c r="I136" i="43" a="1"/>
  <c r="I136" i="43" s="1"/>
  <c r="G134" i="43" a="1"/>
  <c r="G134" i="43" s="1"/>
  <c r="H131" i="43" a="1"/>
  <c r="H131" i="43" s="1"/>
  <c r="G129" i="43" a="1"/>
  <c r="G129" i="43" s="1"/>
  <c r="I126" i="43" a="1"/>
  <c r="I126" i="43" s="1"/>
  <c r="G124" i="43" a="1"/>
  <c r="G124" i="43" s="1"/>
  <c r="H121" i="43" a="1"/>
  <c r="H121" i="43" s="1"/>
  <c r="I118" i="43" a="1"/>
  <c r="I118" i="43" s="1"/>
  <c r="H116" i="43" a="1"/>
  <c r="H116" i="43" s="1"/>
  <c r="I113" i="43" a="1"/>
  <c r="I113" i="43" s="1"/>
  <c r="G111" i="43" a="1"/>
  <c r="G111" i="43" s="1"/>
  <c r="I108" i="43" a="1"/>
  <c r="I108" i="43" s="1"/>
  <c r="G106" i="43" a="1"/>
  <c r="G106" i="43" s="1"/>
  <c r="G104" i="43" a="1"/>
  <c r="G104" i="43" s="1"/>
  <c r="H101" i="43" a="1"/>
  <c r="H101" i="43" s="1"/>
  <c r="I98" i="43" a="1"/>
  <c r="I98" i="43" s="1"/>
  <c r="G96" i="43" a="1"/>
  <c r="G96" i="43" s="1"/>
  <c r="I93" i="43" a="1"/>
  <c r="I93" i="43" s="1"/>
  <c r="G91" i="43" a="1"/>
  <c r="G91" i="43" s="1"/>
  <c r="G86" i="43" a="1"/>
  <c r="G86" i="43" s="1"/>
  <c r="I83" i="43" a="1"/>
  <c r="I83" i="43" s="1"/>
  <c r="H81" i="43" a="1"/>
  <c r="H81" i="43" s="1"/>
  <c r="I78" i="43" a="1"/>
  <c r="I78" i="43" s="1"/>
  <c r="H76" i="43" a="1"/>
  <c r="H76" i="43" s="1"/>
  <c r="H71" i="43" a="1"/>
  <c r="H71" i="43" s="1"/>
  <c r="H69" i="43" a="1"/>
  <c r="H69" i="43" s="1"/>
  <c r="I66" i="43" a="1"/>
  <c r="I66" i="43" s="1"/>
  <c r="H64" i="43" a="1"/>
  <c r="H64" i="43" s="1"/>
  <c r="G62" i="43" a="1"/>
  <c r="G62" i="43" s="1"/>
  <c r="I59" i="43" a="1"/>
  <c r="I59" i="43" s="1"/>
  <c r="H57" i="43" a="1"/>
  <c r="H57" i="43" s="1"/>
  <c r="G55" i="43" a="1"/>
  <c r="G55" i="43" s="1"/>
  <c r="H52" i="43" a="1"/>
  <c r="H52" i="43" s="1"/>
  <c r="H47" i="43" a="1"/>
  <c r="H47" i="43" s="1"/>
  <c r="I44" i="43" a="1"/>
  <c r="I44" i="43" s="1"/>
  <c r="H42" i="43" a="1"/>
  <c r="H42" i="43" s="1"/>
  <c r="G40" i="43" a="1"/>
  <c r="G40" i="43" s="1"/>
  <c r="H35" i="43" a="1"/>
  <c r="H35" i="43" s="1"/>
  <c r="G33" i="43" a="1"/>
  <c r="G33" i="43" s="1"/>
  <c r="H30" i="43" a="1"/>
  <c r="H30" i="43" s="1"/>
  <c r="G28" i="43" a="1"/>
  <c r="G28" i="43" s="1"/>
  <c r="I25" i="43" a="1"/>
  <c r="I25" i="43" s="1"/>
  <c r="G23" i="43" a="1"/>
  <c r="G23" i="43" s="1"/>
  <c r="H20" i="43" a="1"/>
  <c r="H20" i="43" s="1"/>
  <c r="I17" i="43" a="1"/>
  <c r="I17" i="43" s="1"/>
  <c r="G15" i="43" a="1"/>
  <c r="G15" i="43" s="1"/>
  <c r="H12" i="43" a="1"/>
  <c r="H12" i="43" s="1"/>
  <c r="G182" i="43" a="1"/>
  <c r="G182" i="43" s="1"/>
  <c r="H179" i="43" a="1"/>
  <c r="H179" i="43" s="1"/>
  <c r="I176" i="43" a="1"/>
  <c r="I176" i="43" s="1"/>
  <c r="G174" i="43" a="1"/>
  <c r="G174" i="43" s="1"/>
  <c r="G169" i="43" a="1"/>
  <c r="G169" i="43" s="1"/>
  <c r="I163" i="43" a="1"/>
  <c r="I163" i="43" s="1"/>
  <c r="I158" i="43" a="1"/>
  <c r="I158" i="43" s="1"/>
  <c r="H153" i="43" a="1"/>
  <c r="H153" i="43" s="1"/>
  <c r="H146" i="43" a="1"/>
  <c r="H146" i="43" s="1"/>
  <c r="G141" i="43" a="1"/>
  <c r="G141" i="43" s="1"/>
  <c r="G136" i="43" a="1"/>
  <c r="G136" i="43" s="1"/>
  <c r="H128" i="43" a="1"/>
  <c r="H128" i="43" s="1"/>
  <c r="H123" i="43" a="1"/>
  <c r="H123" i="43" s="1"/>
  <c r="G118" i="43" a="1"/>
  <c r="G118" i="43" s="1"/>
  <c r="G185" i="43" a="1"/>
  <c r="G185" i="43" s="1"/>
  <c r="H182" i="43" a="1"/>
  <c r="H182" i="43" s="1"/>
  <c r="I179" i="43" a="1"/>
  <c r="I179" i="43" s="1"/>
  <c r="G177" i="43" a="1"/>
  <c r="G177" i="43" s="1"/>
  <c r="H174" i="43" a="1"/>
  <c r="H174" i="43" s="1"/>
  <c r="I171" i="43" a="1"/>
  <c r="I171" i="43" s="1"/>
  <c r="H169" i="43" a="1"/>
  <c r="H169" i="43" s="1"/>
  <c r="I166" i="43" a="1"/>
  <c r="I166" i="43" s="1"/>
  <c r="G164" i="43" a="1"/>
  <c r="G164" i="43" s="1"/>
  <c r="H161" i="43" a="1"/>
  <c r="H161" i="43" s="1"/>
  <c r="G159" i="43" a="1"/>
  <c r="G159" i="43" s="1"/>
  <c r="H156" i="43" a="1"/>
  <c r="H156" i="43" s="1"/>
  <c r="I153" i="43" a="1"/>
  <c r="I153" i="43" s="1"/>
  <c r="H151" i="43" a="1"/>
  <c r="H151" i="43" s="1"/>
  <c r="I148" i="43" a="1"/>
  <c r="I148" i="43" s="1"/>
  <c r="I146" i="43" a="1"/>
  <c r="I146" i="43" s="1"/>
  <c r="G144" i="43" a="1"/>
  <c r="G144" i="43" s="1"/>
  <c r="H141" i="43" a="1"/>
  <c r="H141" i="43" s="1"/>
  <c r="I138" i="43" a="1"/>
  <c r="I138" i="43" s="1"/>
  <c r="H136" i="43" a="1"/>
  <c r="H136" i="43" s="1"/>
  <c r="I133" i="43" a="1"/>
  <c r="I133" i="43" s="1"/>
  <c r="I128" i="43" a="1"/>
  <c r="I128" i="43" s="1"/>
  <c r="H126" i="43" a="1"/>
  <c r="H126" i="43" s="1"/>
  <c r="I123" i="43" a="1"/>
  <c r="I123" i="43" s="1"/>
  <c r="G121" i="43" a="1"/>
  <c r="G121" i="43" s="1"/>
  <c r="H118" i="43" a="1"/>
  <c r="H118" i="43" s="1"/>
  <c r="G116" i="43" a="1"/>
  <c r="G116" i="43" s="1"/>
  <c r="H113" i="43" a="1"/>
  <c r="H113" i="43" s="1"/>
  <c r="I110" i="43" a="1"/>
  <c r="I110" i="43" s="1"/>
  <c r="H108" i="43" a="1"/>
  <c r="H108" i="43" s="1"/>
  <c r="I103" i="43" a="1"/>
  <c r="I103" i="43" s="1"/>
  <c r="G101" i="43" a="1"/>
  <c r="G101" i="43" s="1"/>
  <c r="H98" i="43" a="1"/>
  <c r="H98" i="43" s="1"/>
  <c r="I95" i="43" a="1"/>
  <c r="I95" i="43" s="1"/>
  <c r="H93" i="43" a="1"/>
  <c r="H93" i="43" s="1"/>
  <c r="I90" i="43" a="1"/>
  <c r="I90" i="43" s="1"/>
  <c r="H88" i="43" a="1"/>
  <c r="H88" i="43" s="1"/>
  <c r="H83" i="43" a="1"/>
  <c r="H83" i="43" s="1"/>
  <c r="G81" i="43" a="1"/>
  <c r="G81" i="43" s="1"/>
  <c r="H78" i="43" a="1"/>
  <c r="H78" i="43" s="1"/>
  <c r="G76" i="43" a="1"/>
  <c r="G76" i="43" s="1"/>
  <c r="I73" i="43" a="1"/>
  <c r="I73" i="43" s="1"/>
  <c r="G69" i="43" a="1"/>
  <c r="G69" i="43" s="1"/>
  <c r="H66" i="43" a="1"/>
  <c r="H66" i="43" s="1"/>
  <c r="G64" i="43" a="1"/>
  <c r="G64" i="43" s="1"/>
  <c r="I61" i="43" a="1"/>
  <c r="I61" i="43" s="1"/>
  <c r="H59" i="43" a="1"/>
  <c r="H59" i="43" s="1"/>
  <c r="G57" i="43" a="1"/>
  <c r="G57" i="43" s="1"/>
  <c r="I54" i="43" a="1"/>
  <c r="I54" i="43" s="1"/>
  <c r="G52" i="43" a="1"/>
  <c r="G52" i="43" s="1"/>
  <c r="I49" i="43" a="1"/>
  <c r="I49" i="43" s="1"/>
  <c r="G47" i="43" a="1"/>
  <c r="G47" i="43" s="1"/>
  <c r="G42" i="43" a="1"/>
  <c r="G42" i="43" s="1"/>
  <c r="I39" i="43" a="1"/>
  <c r="I39" i="43" s="1"/>
  <c r="I37" i="43" a="1"/>
  <c r="I37" i="43" s="1"/>
  <c r="G35" i="43" a="1"/>
  <c r="G35" i="43" s="1"/>
  <c r="I32" i="43" a="1"/>
  <c r="I32" i="43" s="1"/>
  <c r="G30" i="43" a="1"/>
  <c r="G30" i="43" s="1"/>
  <c r="I27" i="43" a="1"/>
  <c r="I27" i="43" s="1"/>
  <c r="H25" i="43" a="1"/>
  <c r="H25" i="43" s="1"/>
  <c r="I22" i="43" a="1"/>
  <c r="I22" i="43" s="1"/>
  <c r="G20" i="43" a="1"/>
  <c r="G20" i="43" s="1"/>
  <c r="H17" i="43" a="1"/>
  <c r="H17" i="43" s="1"/>
  <c r="I14" i="43" a="1"/>
  <c r="I14" i="43" s="1"/>
  <c r="G12" i="43" a="1"/>
  <c r="G12" i="43" s="1"/>
  <c r="I184" i="43" a="1"/>
  <c r="I184" i="43" s="1"/>
  <c r="H171" i="43" a="1"/>
  <c r="H171" i="43" s="1"/>
  <c r="H166" i="43" a="1"/>
  <c r="H166" i="43" s="1"/>
  <c r="G161" i="43" a="1"/>
  <c r="G161" i="43" s="1"/>
  <c r="G156" i="43" a="1"/>
  <c r="G156" i="43" s="1"/>
  <c r="G151" i="43" a="1"/>
  <c r="G151" i="43" s="1"/>
  <c r="I143" i="43" a="1"/>
  <c r="I143" i="43" s="1"/>
  <c r="H138" i="43" a="1"/>
  <c r="H138" i="43" s="1"/>
  <c r="H133" i="43" a="1"/>
  <c r="H133" i="43" s="1"/>
  <c r="G131" i="43" a="1"/>
  <c r="G131" i="43" s="1"/>
  <c r="G126" i="43" a="1"/>
  <c r="G126" i="43" s="1"/>
  <c r="I120" i="43" a="1"/>
  <c r="I120" i="43" s="1"/>
  <c r="I115" i="43" a="1"/>
  <c r="I115" i="43" s="1"/>
  <c r="G113" i="43" a="1"/>
  <c r="G113" i="43" s="1"/>
  <c r="H184" i="43" a="1"/>
  <c r="H184" i="43" s="1"/>
  <c r="I181" i="43" a="1"/>
  <c r="I181" i="43" s="1"/>
  <c r="G179" i="43" a="1"/>
  <c r="G179" i="43" s="1"/>
  <c r="H176" i="43" a="1"/>
  <c r="H176" i="43" s="1"/>
  <c r="I173" i="43" a="1"/>
  <c r="I173" i="43" s="1"/>
  <c r="G171" i="43" a="1"/>
  <c r="G171" i="43" s="1"/>
  <c r="I168" i="43" a="1"/>
  <c r="I168" i="43" s="1"/>
  <c r="G166" i="43" a="1"/>
  <c r="G166" i="43" s="1"/>
  <c r="H163" i="43" a="1"/>
  <c r="H163" i="43" s="1"/>
  <c r="I160" i="43" a="1"/>
  <c r="I160" i="43" s="1"/>
  <c r="H158" i="43" a="1"/>
  <c r="H158" i="43" s="1"/>
  <c r="I155" i="43" a="1"/>
  <c r="I155" i="43" s="1"/>
  <c r="G153" i="43" a="1"/>
  <c r="G153" i="43" s="1"/>
  <c r="I150" i="43" a="1"/>
  <c r="I150" i="43" s="1"/>
  <c r="H148" i="43" a="1"/>
  <c r="H148" i="43" s="1"/>
  <c r="G146" i="43" a="1"/>
  <c r="G146" i="43" s="1"/>
  <c r="H143" i="43" a="1"/>
  <c r="H143" i="43" s="1"/>
  <c r="I140" i="43" a="1"/>
  <c r="I140" i="43" s="1"/>
  <c r="G138" i="43" a="1"/>
  <c r="G138" i="43" s="1"/>
  <c r="I135" i="43" a="1"/>
  <c r="I135" i="43" s="1"/>
  <c r="G133" i="43" a="1"/>
  <c r="G133" i="43" s="1"/>
  <c r="I130" i="43" a="1"/>
  <c r="I130" i="43" s="1"/>
  <c r="G128" i="43" a="1"/>
  <c r="G128" i="43" s="1"/>
  <c r="I125" i="43" a="1"/>
  <c r="I125" i="43" s="1"/>
  <c r="G123" i="43" a="1"/>
  <c r="G123" i="43" s="1"/>
  <c r="H120" i="43" a="1"/>
  <c r="H120" i="43" s="1"/>
  <c r="I117" i="43" a="1"/>
  <c r="I117" i="43" s="1"/>
  <c r="H115" i="43" a="1"/>
  <c r="H115" i="43" s="1"/>
  <c r="I112" i="43" a="1"/>
  <c r="I112" i="43" s="1"/>
  <c r="G110" i="43" a="1"/>
  <c r="G110" i="43" s="1"/>
  <c r="I107" i="43" a="1"/>
  <c r="I107" i="43" s="1"/>
  <c r="H105" i="43" a="1"/>
  <c r="H105" i="43" s="1"/>
  <c r="G103" i="43" a="1"/>
  <c r="G103" i="43" s="1"/>
  <c r="H100" i="43" a="1"/>
  <c r="H100" i="43" s="1"/>
  <c r="I97" i="43" a="1"/>
  <c r="I97" i="43" s="1"/>
  <c r="I92" i="43" a="1"/>
  <c r="I92" i="43" s="1"/>
  <c r="G90" i="43" a="1"/>
  <c r="G90" i="43" s="1"/>
  <c r="I87" i="43" a="1"/>
  <c r="I87" i="43" s="1"/>
  <c r="H85" i="43" a="1"/>
  <c r="H85" i="43" s="1"/>
  <c r="G83" i="43" a="1"/>
  <c r="G83" i="43" s="1"/>
  <c r="H80" i="43" a="1"/>
  <c r="H80" i="43" s="1"/>
  <c r="H75" i="43" a="1"/>
  <c r="H75" i="43" s="1"/>
  <c r="G73" i="43" a="1"/>
  <c r="G73" i="43" s="1"/>
  <c r="I70" i="43" a="1"/>
  <c r="I70" i="43" s="1"/>
  <c r="H68" i="43" a="1"/>
  <c r="H68" i="43" s="1"/>
  <c r="H63" i="43" a="1"/>
  <c r="H63" i="43" s="1"/>
  <c r="G61" i="43" a="1"/>
  <c r="G61" i="43" s="1"/>
  <c r="G59" i="43" a="1"/>
  <c r="G59" i="43" s="1"/>
  <c r="H56" i="43" a="1"/>
  <c r="H56" i="43" s="1"/>
  <c r="G54" i="43" a="1"/>
  <c r="G54" i="43" s="1"/>
  <c r="H51" i="43" a="1"/>
  <c r="H51" i="43" s="1"/>
  <c r="G49" i="43" a="1"/>
  <c r="G49" i="43" s="1"/>
  <c r="H46" i="43" a="1"/>
  <c r="H46" i="43" s="1"/>
  <c r="G44" i="43" a="1"/>
  <c r="G44" i="43" s="1"/>
  <c r="I41" i="43" a="1"/>
  <c r="I41" i="43" s="1"/>
  <c r="G37" i="43" a="1"/>
  <c r="G37" i="43" s="1"/>
  <c r="H34" i="43" a="1"/>
  <c r="H34" i="43" s="1"/>
  <c r="G32" i="43" a="1"/>
  <c r="G32" i="43" s="1"/>
  <c r="H29" i="43" a="1"/>
  <c r="H29" i="43" s="1"/>
  <c r="I24" i="43" a="1"/>
  <c r="I24" i="43" s="1"/>
  <c r="G22" i="43" a="1"/>
  <c r="G22" i="43" s="1"/>
  <c r="H19" i="43" a="1"/>
  <c r="H19" i="43" s="1"/>
  <c r="I16" i="43" a="1"/>
  <c r="I16" i="43" s="1"/>
  <c r="G14" i="43" a="1"/>
  <c r="G14" i="43" s="1"/>
  <c r="H110" i="43" a="1"/>
  <c r="H110" i="43" s="1"/>
  <c r="H90" i="43" a="1"/>
  <c r="H90" i="43" s="1"/>
  <c r="G71" i="43" a="1"/>
  <c r="G71" i="43" s="1"/>
  <c r="I51" i="43" a="1"/>
  <c r="I51" i="43" s="1"/>
  <c r="H32" i="43" a="1"/>
  <c r="H32" i="43" s="1"/>
  <c r="H27" i="43" a="1"/>
  <c r="H27" i="43" s="1"/>
  <c r="I75" i="43" a="1"/>
  <c r="I75" i="43" s="1"/>
  <c r="G108" i="43" a="1"/>
  <c r="G108" i="43" s="1"/>
  <c r="G88" i="43" a="1"/>
  <c r="G88" i="43" s="1"/>
  <c r="I68" i="43" a="1"/>
  <c r="I68" i="43" s="1"/>
  <c r="H49" i="43" a="1"/>
  <c r="H49" i="43" s="1"/>
  <c r="I29" i="43" a="1"/>
  <c r="I29" i="43" s="1"/>
  <c r="I105" i="43" a="1"/>
  <c r="I105" i="43" s="1"/>
  <c r="I85" i="43" a="1"/>
  <c r="I85" i="43" s="1"/>
  <c r="G66" i="43" a="1"/>
  <c r="G66" i="43" s="1"/>
  <c r="I46" i="43" a="1"/>
  <c r="I46" i="43" s="1"/>
  <c r="H103" i="43" a="1"/>
  <c r="H103" i="43" s="1"/>
  <c r="I63" i="43" a="1"/>
  <c r="I63" i="43" s="1"/>
  <c r="H44" i="43" a="1"/>
  <c r="H44" i="43" s="1"/>
  <c r="G25" i="43" a="1"/>
  <c r="G25" i="43" s="1"/>
  <c r="G17" i="43" a="1"/>
  <c r="G17" i="43" s="1"/>
  <c r="I100" i="43" a="1"/>
  <c r="I100" i="43" s="1"/>
  <c r="I80" i="43" a="1"/>
  <c r="I80" i="43" s="1"/>
  <c r="H61" i="43" a="1"/>
  <c r="H61" i="43" s="1"/>
  <c r="H22" i="43" a="1"/>
  <c r="H22" i="43" s="1"/>
  <c r="I56" i="43" a="1"/>
  <c r="I56" i="43" s="1"/>
  <c r="H14" i="43" a="1"/>
  <c r="H14" i="43" s="1"/>
  <c r="G98" i="43" a="1"/>
  <c r="G98" i="43" s="1"/>
  <c r="G78" i="43" a="1"/>
  <c r="G78" i="43" s="1"/>
  <c r="H39" i="43" a="1"/>
  <c r="H39" i="43" s="1"/>
  <c r="I19" i="43" a="1"/>
  <c r="I19" i="43" s="1"/>
  <c r="I34" i="43" a="1"/>
  <c r="I34" i="43" s="1"/>
  <c r="H95" i="43" a="1"/>
  <c r="H95" i="43" s="1"/>
  <c r="H37" i="43" a="1"/>
  <c r="H37" i="43" s="1"/>
  <c r="G93" i="43" a="1"/>
  <c r="G93" i="43" s="1"/>
  <c r="H73" i="43" a="1"/>
  <c r="H73" i="43" s="1"/>
  <c r="H54" i="43" a="1"/>
  <c r="H54" i="43" s="1"/>
  <c r="D11" i="43"/>
  <c r="A9" i="44" l="1" a="1"/>
  <c r="A9" i="44" s="1"/>
  <c r="F6" i="44" s="1"/>
  <c r="G11" i="43" a="1"/>
  <c r="G11" i="43" s="1"/>
  <c r="G8" i="43" s="1"/>
  <c r="H11" i="43" a="1"/>
  <c r="H11" i="43" s="1"/>
  <c r="I11" i="43" a="1"/>
  <c r="I11" i="43" s="1"/>
  <c r="A9" i="37" s="1" a="1"/>
  <c r="A9" i="37" s="1"/>
  <c r="H8" i="43" l="1"/>
  <c r="G6" i="44" l="1"/>
  <c r="F6" i="37" l="1"/>
  <c r="E6" i="37"/>
  <c r="G6" i="3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<sst xmlns="http://schemas.openxmlformats.org/spreadsheetml/2006/main" count="130" uniqueCount="89">
  <si>
    <t>Credit</t>
  </si>
  <si>
    <t>Debit</t>
  </si>
  <si>
    <t>Type</t>
  </si>
  <si>
    <t>Code</t>
  </si>
  <si>
    <t>Name</t>
  </si>
  <si>
    <t>Balance</t>
  </si>
  <si>
    <t>Report Totals:</t>
  </si>
  <si>
    <t>Class</t>
  </si>
  <si>
    <t>GET.GLBALANCE</t>
  </si>
  <si>
    <t>GET.CHARTCLASSID</t>
  </si>
  <si>
    <t>GET.CHARTCLASS</t>
  </si>
  <si>
    <t>=LAMBDA(ChartArray,CHOOSE(MATCH(INDEX(ChartArray,0,3),{"BANK","CURRENT","FIXED","INVENTORY","NONCURRENT","PREPAYMENT","CURRLIAB","LIABILITY","PAYGLIABILITY","SUPERANNUATIONLIABILITY","TERMLIAB","EQUITY","OTHERINCOME","REVENUE","SALES","DEPRECIATN","DIRECTCOSTS","EXPENSE","OVERHEADS","SUPERANNUATIONEXPENSE","WAGESEXPENSE"},0),"ASSET","ASSET","ASSET","ASSET","ASSET","ASSET","LIABILITY","LIABILITY","LIABILITY","LIABILITY","LIABILITY","EQUITY","REVENUE","REVENUE","REVENUE","EXPENSE","EXPENSE","EXPENSE","EXPENSE","EXPENSE","EXPENSE"))</t>
  </si>
  <si>
    <t>=LAMBDA(ChartArray,CHOOSE(MATCH(INDEX(ChartArray,0,3),{"BANK","CURRENT","FIXED","INVENTORY","NONCURRENT","PREPAYMENT","CURRLIAB","LIABILITY","PAYGLIABILITY","SUPERANNUATIONLIABILITY","TERMLIAB","EQUITY","OTHERINCOME","REVENUE","SALES","DEPRECIATN","DIRECTCOSTS","EXPENSE","OVERHEADS","SUPERANNUATIONEXPENSE","WAGESEXPENSE"},0),1,1,1,1,1,1,2,2,2,2,2,3,4,4,4,5,5,5,5,5,5))</t>
  </si>
  <si>
    <t>GET.CHARTCOLUMN</t>
  </si>
  <si>
    <t>=LAMBDA(ChartArray,ColumnNo,INDEX(ChartArray,SEQUENCE(ROWS(ChartArray)),ColumnNo))</t>
  </si>
  <si>
    <t>GET.CHARTACCOUNT</t>
  </si>
  <si>
    <t>=LAMBDA(ChartArray,CHOOSE(MATCH(INDEX(ChartArray,0,3),{"BANK","CURRENT","FIXED","INVENTORY","NONCURRENT","PREPAYMENT","CURRLIAB","LIABILITY","PAYGLIABILITY","SUPERANNUATIONLIABILITY","TERMLIAB","EQUITY","OTHERINCOME","REVENUE","SALES","DEPRECIATN","DIRECTCOSTS","EXPENSE","OVERHEADS","SUPERANNUATIONEXPENSE","WAGESEXPENSE"},0),1,1,1,1,1,1,-1,-1,-1,-1,-1,-1,-1,-1,-1,1,1,1,1,1,1))</t>
  </si>
  <si>
    <t>GET.CHARTxTB</t>
  </si>
  <si>
    <t>=LAMBDA(ChartArray,CHOOSE(MATCH(INDEX(ChartArray,0,3),{"BANK","CURRENT","FIXED","INVENTORY","NONCURRENT","PREPAYMENT","CURRLIAB","LIABILITY","PAYGLIABILITY","SUPERANNUATIONLIABILITY","TERMLIAB","EQUITY","OTHERINCOME","REVENUE","SALES","DEPRECIATN","DIRECTCOSTS","EXPENSE","OVERHEADS","SUPERANNUATIONEXPENSE","WAGESEXPENSE"},0),0,0,0,0,0,0,0,0,0,0,0,0,1,1,1,-1,-1,-1,-1,-1,-1))</t>
  </si>
  <si>
    <t>xTB</t>
  </si>
  <si>
    <t>GET.CHARTxNI</t>
  </si>
  <si>
    <t>GET.CHARTCOLUMNS</t>
  </si>
  <si>
    <t>=LAMBDA(ChartArray,FirstColumnNo,ColumnWidth,OFFSET(ChartArray,0,FirstColumnNo-1,,ColumnWidth))</t>
  </si>
  <si>
    <t>=LAMBDA(ScottsOrgId,Account,Type,StartDate,EndDate,[DebitCredit],LET(Balance,SCOTT.GL(ScottsOrgId,Account,StartDate,EndDate)*CHOOSE(MATCH(Type,{"BANK","CURRENT","FIXED","INVENTORY","NONCURRENT","PREPAYMENT","CURRLIAB","LIABILITY","PAYGLIABILITY","SUPERANNUATIONLIABILITY","TERMLIAB","EQUITY","OTHERINCOME","REVENUE","SALES","DEPRECIATN","DIRECTCOSTS","EXPENSE","OVERHEADS","SUPERANNUATIONEXPENSE","WAGESEXPENSE"},0),1,1,1,1,1,1,-1,-1,-1,-1,-1,-1,-1,-1,-1,1,1,1,1,1,1),IF(ISOMITTED(DebitCredit),Balance,IF(OR(DebitCredit="Debit",DebitCredit="Debits",DebitCredit="DR"),MAX(Balance,0),OR(DebitCredit="Credit",DebitCredit="Credits",DebitCredit="CR")*ABS(MIN(Balance,0))))))</t>
  </si>
  <si>
    <t>Formula</t>
  </si>
  <si>
    <t>Net Profit (Loss):</t>
  </si>
  <si>
    <t>=LAMBDA(ChartArray,LET(Column1,INDEX(ChartArray,0,1),IF(LEN(Column1)=0,INDEX(ChartArray,0,2),Column1)))</t>
  </si>
  <si>
    <t>=LAMBDA(ScottsOrgId1,ScottsOrgId2,[ScottsOrgId3],[IncludeArchived],LET(StackArray,VSTACK(IFERROR(HSTACK(SCOTT.CHART(ScottsOrgId1,IncludeArchived),ScottsOrgId1),ScottsOrgId1),IFERROR(HSTACK(SCOTT.CHART(ScottsOrgId2,IncludeArchived),ScottsOrgId2),ScottsOrgId2)),IF(ISOMITTED(ScottsOrgId3),StackArray,VSTACK(StackArray,IFERROR(HSTACK(SCOTT.CHART(ScottsOrgId3,IncludeArchived),ScottsOrgId3),ScottsOrgId3)))))</t>
  </si>
  <si>
    <t>=LAMBDA(ScottsOrgId1,ScottsOrgId2,[IncludeArchived],VSTACK(IFERROR(HSTACK(SCOTT.CHART(ScottsOrgId1,IncludeArchived),ScottsOrgId1),ScottsOrgId1),IFERROR(HSTACK(SCOTT.CHART(ScottsOrgId2,IncludeArchived),ScottsOrgId2),ScottsOrgId2)))</t>
  </si>
  <si>
    <t>GET.CHARTM</t>
  </si>
  <si>
    <t>GET.CHARTPLUS</t>
  </si>
  <si>
    <t>=LAMBDA(ScottsOrgId,[IncludeArchived],[ProfitLossOnly],LET(ChartArray,SCOTT.CHART(ScottsOrgId,IncludeArchived),TypeId,INDEX(ChartArray,0,3),ClassId,CHOOSE(MATCH(TypeId,{"BANK","CURRENT","FIXED","INVENTORY","NONCURRENT","PREPAYMENT","CURRLIAB","LIABILITY","PAYGLIABILITY","SUPERANNUATIONLIABILITY","TERMLIAB","EQUITY","OTHERINCOME","REVENUE","SALES","DEPRECIATN","DIRECTCOSTS","EXPENSE","OVERHEADS","SUPERANNUATIONEXPENSE","WAGESEXPENSE"},0),1,1,1,1,1,1,2,2,2,2,2,3,4,4,4,5,5,5,5,5,5),Class,CHOOSE(ClassId,"ASSET","LIABILITY","EQUITY","REVENUE","EXPENSE"),StackArray,HSTACK(ChartArray,ClassId,Class),IF(OR(ProfitLossOnly=1,ProfitLossOnly=TRUE),FILTER(StackArray,ClassId&gt;3),StackArray)))</t>
  </si>
  <si>
    <t>Description</t>
  </si>
  <si>
    <t>Returns the Account Codes in a single column array; if an Account Code has not been assigned, the Account Name is returned</t>
  </si>
  <si>
    <t>Returns the Account Classifications in a single column array</t>
  </si>
  <si>
    <t>Platform</t>
  </si>
  <si>
    <t>Xero</t>
  </si>
  <si>
    <t>LAMBDA Helper Functions</t>
  </si>
  <si>
    <t>Returns the contents of multiple columns in a new array, and can include neighboring data</t>
  </si>
  <si>
    <t>Returns the Chart of Accounts for two organizations in a single array</t>
  </si>
  <si>
    <t>Returns the Chart of Accounts for up to three organizations in a single array</t>
  </si>
  <si>
    <t>Returns the Chart of Accounts, plus additional columns for Account Class and ClassID; includes an optional parameter to return Profit and Loss accounts only (use 1 or TRUE)</t>
  </si>
  <si>
    <t>Returns SCOTT.GL balances in their "normal" balance based on Account Type; includes an optional parameter to return Debit or Credit balances only (use "Debit", "Debits" or "DR" to return Debit balances only, or "Credit", "Credits" or "CR" to return Credit balances only)</t>
  </si>
  <si>
    <t>ClassID</t>
  </si>
  <si>
    <t>QBO</t>
  </si>
  <si>
    <t>=LAMBDA(ChartArray,CHOOSE(MATCH(INDEX(ChartArray,0,3),{"Accounts Receivable","Bank","Fixed Asset","Other Asset","Other Current Asset","Accounts Payable","Credit Card","Long Term Liability","Other Current Liability","Equity","Income","Other Income","Cost of Goods Sold","Expense","Other Expense"},0),"ASSET","ASSET","ASSET","ASSET","ASSET","LIABILITY","LIABILITY","LIABILITY","LIABILITY","EQUITY","REVENUE","REVENUE","EXPENSE","EXPENSE","EXPENSE"))</t>
  </si>
  <si>
    <t>=LAMBDA(ChartArray,CHOOSE(MATCH(INDEX(ChartArray,0,3),{"Accounts Receivable","Bank","Fixed Asset","Other Asset","Other Current Asset","Accounts Payable","Credit Card","Long Term Liability","Other Current Liability","Equity","Income","Other Income","Cost of Goods Sold","Expense","Other Expense"},0),1,1,1,1,1,2,2,2,2,3,4,4,5,5,5))</t>
  </si>
  <si>
    <t>=LAMBDA(ScottsOrgId,[IncludeArchived],[ProfitLossOnly],LET(ChartArray,SCOTT.CHART(ScottsOrgId,IncludeArchived),TypeId,INDEX(ChartArray,0,3),ClassId,CHOOSE(MATCH(TypeId,{"Accounts Receivable","Bank","Fixed Asset","Other Asset","Other Current Asset","Accounts Payable","Credit Card","Long Term Liability","Other Current Liability","Equity","Income","Other Income","Cost of Goods Sold","Expense","Other Expense"},0),1,1,1,1,1,2,2,2,2,3,4,4,5,5,5),Class,CHOOSE(ClassId,"ASSET","LIABILITY","EQUITY","REVENUE","EXPENSE"),StackArray,HSTACK(ChartArray,ClassId,Class),IF(OR(ProfitLossOnly=1,ProfitLossOnly=TRUE),FILTER(StackArray,ClassId&gt;3),StackArray)))</t>
  </si>
  <si>
    <t>=LAMBDA(ChartArray,CHOOSE(MATCH(INDEX(ChartArray,0,3),{"Accounts Receivable","Bank","Fixed Asset","Other Asset","Other Current Asset","Accounts Payable","Credit Card","Long Term Liability","Other Current Liability","Equity","Income","Other Income","Cost of Goods Sold","Expense","Other Expense"},0),0,0,0,0,0,0,0,0,0,0,1,1,-1,-1,-1))</t>
  </si>
  <si>
    <t>=LAMBDA(ChartArray,CHOOSE(MATCH(INDEX(ChartArray,0,3),{"Accounts Receivable","Bank","Fixed Asset","Other Asset","Other Current Asset","Accounts Payable","Credit Card","Long Term Liability","Other Current Liability","Equity","Income","Other Income","Cost of Goods Sold","Expense","Other Expense"},0),1,1,1,1,1,-1,-1,-1,-1,-1,-1,-1,1,1,1))</t>
  </si>
  <si>
    <t>Returns the multiplication factors to convert SCOTT.GL balances to their "normal" balance based on Account Type</t>
  </si>
  <si>
    <t>Returns the multiplication factors to convert all SCOTT.GL balances to Net Income; for example: =SUMPRODUCT(xNI_Array, GL_Array)</t>
  </si>
  <si>
    <t>=LAMBDA(ScottsOrgId,Account,Type,StartDate,EndDate,[DebitCredit],LET(Balance,SCOTT.GL(ScottsOrgId,Account,StartDate,EndDate)*CHOOSE(MATCH(Type,{"Accounts Receivable","Bank","Fixed Asset","Other Asset","Other Current Asset","Accounts Payable","Credit Card","Long Term Liability","Other Current Liability","Equity","Income","Other Income","Cost of Goods Sold","Expense","Other Expense"},0),1,1,1,1,1,-1,-1,-1,-1,-1,-1,-1,1,1,1),IF(ISOMITTED(DebitCredit),Balance,IF(OR(DebitCredit="Debit",DebitCredit="Debits",DebitCredit="DR"),MAX(Balance,0),OR(DebitCredit="Credit",DebitCredit="Credits",DebitCredit="CR")*ABS(MIN(Balance,0))))))</t>
  </si>
  <si>
    <t>Xero / QBO</t>
  </si>
  <si>
    <t>GET.CHARTMS</t>
  </si>
  <si>
    <t>GET.CHARTACCOUNTID</t>
  </si>
  <si>
    <t>=LAMBDA(ChartArray,BYROW(ChartArray,LAMBDA(ChartRow,CONCAT(ChartRow))))</t>
  </si>
  <si>
    <t>Returns a concatenated text string for each Account in a single column array, including the Code, Name and Type (plus Sub-Type in QBO); this unique identifier can be used to determine when any account changes have been made</t>
  </si>
  <si>
    <r>
      <rPr>
        <b/>
        <sz val="11"/>
        <color theme="1"/>
        <rFont val="Calibri"/>
        <family val="2"/>
        <scheme val="minor"/>
      </rPr>
      <t>&gt;&gt; Step 1:</t>
    </r>
    <r>
      <rPr>
        <sz val="11"/>
        <color theme="1"/>
        <rFont val="Calibri"/>
        <family val="2"/>
        <scheme val="minor"/>
      </rPr>
      <t xml:space="preserve">  copy the contents of the cell containing the desired formula to your clipboard </t>
    </r>
    <r>
      <rPr>
        <b/>
        <sz val="11"/>
        <color theme="1"/>
        <rFont val="Calibri"/>
        <family val="2"/>
        <scheme val="minor"/>
      </rPr>
      <t>(highlight the formula text string and press Ctrl + C)</t>
    </r>
  </si>
  <si>
    <r>
      <rPr>
        <b/>
        <sz val="11"/>
        <color theme="1"/>
        <rFont val="Calibri"/>
        <family val="2"/>
        <scheme val="minor"/>
      </rPr>
      <t xml:space="preserve">&gt;&gt; Step 2: </t>
    </r>
    <r>
      <rPr>
        <sz val="11"/>
        <color theme="1"/>
        <rFont val="Calibri"/>
        <family val="2"/>
        <scheme val="minor"/>
      </rPr>
      <t xml:space="preserve"> in your other workbook, on the Ribbon go to the </t>
    </r>
    <r>
      <rPr>
        <b/>
        <sz val="11"/>
        <color theme="1"/>
        <rFont val="Calibri"/>
        <family val="2"/>
        <scheme val="minor"/>
      </rPr>
      <t>Formulas Tab &gt; Defined Names Group &gt; Define Name</t>
    </r>
  </si>
  <si>
    <r>
      <rPr>
        <b/>
        <sz val="11"/>
        <color theme="1"/>
        <rFont val="Calibri"/>
        <family val="2"/>
        <scheme val="minor"/>
      </rPr>
      <t xml:space="preserve">&gt;&gt; Step 3: </t>
    </r>
    <r>
      <rPr>
        <sz val="11"/>
        <color theme="1"/>
        <rFont val="Calibri"/>
        <family val="2"/>
        <scheme val="minor"/>
      </rPr>
      <t xml:space="preserve"> in the </t>
    </r>
    <r>
      <rPr>
        <b/>
        <sz val="11"/>
        <color theme="1"/>
        <rFont val="Calibri"/>
        <family val="2"/>
        <scheme val="minor"/>
      </rPr>
      <t>"Name"</t>
    </r>
    <r>
      <rPr>
        <sz val="11"/>
        <color theme="1"/>
        <rFont val="Calibri"/>
        <family val="2"/>
        <scheme val="minor"/>
      </rPr>
      <t xml:space="preserve"> field, </t>
    </r>
    <r>
      <rPr>
        <b/>
        <sz val="11"/>
        <color theme="1"/>
        <rFont val="Calibri"/>
        <family val="2"/>
        <scheme val="minor"/>
      </rPr>
      <t>type the name of the function</t>
    </r>
    <r>
      <rPr>
        <sz val="11"/>
        <color theme="1"/>
        <rFont val="Calibri"/>
        <family val="2"/>
        <scheme val="minor"/>
      </rPr>
      <t xml:space="preserve"> you are creating; for example: GET.CHARTACCOUNT</t>
    </r>
  </si>
  <si>
    <r>
      <rPr>
        <b/>
        <sz val="11"/>
        <color theme="1"/>
        <rFont val="Calibri"/>
        <family val="2"/>
        <scheme val="minor"/>
      </rPr>
      <t xml:space="preserve">&gt;&gt; Step 4: </t>
    </r>
    <r>
      <rPr>
        <sz val="11"/>
        <color theme="1"/>
        <rFont val="Calibri"/>
        <family val="2"/>
        <scheme val="minor"/>
      </rPr>
      <t xml:space="preserve"> in the </t>
    </r>
    <r>
      <rPr>
        <b/>
        <sz val="11"/>
        <color theme="1"/>
        <rFont val="Calibri"/>
        <family val="2"/>
        <scheme val="minor"/>
      </rPr>
      <t>"Refers to"</t>
    </r>
    <r>
      <rPr>
        <sz val="11"/>
        <color theme="1"/>
        <rFont val="Calibri"/>
        <family val="2"/>
        <scheme val="minor"/>
      </rPr>
      <t xml:space="preserve"> field, </t>
    </r>
    <r>
      <rPr>
        <b/>
        <sz val="11"/>
        <color theme="1"/>
        <rFont val="Calibri"/>
        <family val="2"/>
        <scheme val="minor"/>
      </rPr>
      <t>paste the formula</t>
    </r>
    <r>
      <rPr>
        <sz val="11"/>
        <color theme="1"/>
        <rFont val="Calibri"/>
        <family val="2"/>
        <scheme val="minor"/>
      </rPr>
      <t xml:space="preserve"> from your clipboard </t>
    </r>
    <r>
      <rPr>
        <b/>
        <sz val="11"/>
        <color theme="1"/>
        <rFont val="Calibri"/>
        <family val="2"/>
        <scheme val="minor"/>
      </rPr>
      <t>(Ctrl + V)</t>
    </r>
    <r>
      <rPr>
        <sz val="11"/>
        <color theme="1"/>
        <rFont val="Calibri"/>
        <family val="2"/>
        <scheme val="minor"/>
      </rPr>
      <t xml:space="preserve">, then click </t>
    </r>
    <r>
      <rPr>
        <b/>
        <sz val="11"/>
        <color theme="1"/>
        <rFont val="Calibri"/>
        <family val="2"/>
        <scheme val="minor"/>
      </rPr>
      <t>OK</t>
    </r>
  </si>
  <si>
    <t>To create one or more of the custom LAMBDA functions listed below in another workbook:</t>
  </si>
  <si>
    <t>To enhance the SCOTT.CHART Function</t>
  </si>
  <si>
    <t>Enhanced Data Model</t>
  </si>
  <si>
    <t>Count:</t>
  </si>
  <si>
    <t>Fiscal Year Start Date:</t>
  </si>
  <si>
    <t>Report End Date (YTD):</t>
  </si>
  <si>
    <t>Formula Range:</t>
  </si>
  <si>
    <t>rows</t>
  </si>
  <si>
    <t>SCOTT.XNI</t>
  </si>
  <si>
    <t>Dynamic Trial Balance</t>
  </si>
  <si>
    <t>Dynamic Profit and Loss</t>
  </si>
  <si>
    <t>For Dynamic Reporting</t>
  </si>
  <si>
    <t>Notes and Tips:</t>
  </si>
  <si>
    <t>Org2 ID:</t>
  </si>
  <si>
    <t>Org1 ID:</t>
  </si>
  <si>
    <t>OrgID</t>
  </si>
  <si>
    <t>Enhanced Chart of Accounts</t>
  </si>
  <si>
    <t>For Multi-Org ID Reporting</t>
  </si>
  <si>
    <t>For Profit and Loss Reporting</t>
  </si>
  <si>
    <t>Returns the contents of the specified column number in a single column array; to return multiple columns, wrap the column numbers in curly brackets, ie: {1,3}</t>
  </si>
  <si>
    <t>Returns the ID number for the Account Classifications in a single column array</t>
  </si>
  <si>
    <r>
      <rPr>
        <b/>
        <sz val="11"/>
        <color theme="1"/>
        <rFont val="Calibri"/>
        <family val="2"/>
        <scheme val="minor"/>
      </rPr>
      <t>&gt;&gt;</t>
    </r>
    <r>
      <rPr>
        <sz val="11"/>
        <color theme="1"/>
        <rFont val="Calibri"/>
        <family val="2"/>
        <scheme val="minor"/>
      </rPr>
      <t xml:space="preserve">  Once created, custom LAMBDA functions can be used like any other function; for example, just start typing =GET.CHARTACCOUNT</t>
    </r>
  </si>
  <si>
    <r>
      <rPr>
        <b/>
        <sz val="11"/>
        <color theme="1"/>
        <rFont val="Calibri"/>
        <family val="2"/>
        <scheme val="minor"/>
      </rPr>
      <t>&gt;&gt;</t>
    </r>
    <r>
      <rPr>
        <sz val="11"/>
        <color theme="1"/>
        <rFont val="Calibri"/>
        <family val="2"/>
        <scheme val="minor"/>
      </rPr>
      <t xml:space="preserve">  For the </t>
    </r>
    <r>
      <rPr>
        <b/>
        <i/>
        <sz val="11"/>
        <color theme="1"/>
        <rFont val="Calibri"/>
        <family val="2"/>
        <scheme val="minor"/>
      </rPr>
      <t>ChartArray</t>
    </r>
    <r>
      <rPr>
        <sz val="11"/>
        <color theme="1"/>
        <rFont val="Calibri"/>
        <family val="2"/>
        <scheme val="minor"/>
      </rPr>
      <t xml:space="preserve"> parameter, reference the cell containing your SCOTT.CHART function, using the hashtag operator; for example, </t>
    </r>
    <r>
      <rPr>
        <b/>
        <sz val="11"/>
        <color theme="1"/>
        <rFont val="Calibri"/>
        <family val="2"/>
        <scheme val="minor"/>
      </rPr>
      <t>=GET.CHARTACCOUNT(</t>
    </r>
    <r>
      <rPr>
        <b/>
        <sz val="11"/>
        <color rgb="FF0070C0"/>
        <rFont val="Calibri"/>
        <family val="2"/>
        <scheme val="minor"/>
      </rPr>
      <t>A2#</t>
    </r>
    <r>
      <rPr>
        <b/>
        <sz val="11"/>
        <color theme="1"/>
        <rFont val="Calibri"/>
        <family val="2"/>
        <scheme val="minor"/>
      </rPr>
      <t>)</t>
    </r>
  </si>
  <si>
    <r>
      <rPr>
        <b/>
        <sz val="11"/>
        <color theme="1"/>
        <rFont val="Calibri"/>
        <family val="2"/>
        <scheme val="minor"/>
      </rPr>
      <t>&gt;&gt;</t>
    </r>
    <r>
      <rPr>
        <sz val="11"/>
        <color theme="1"/>
        <rFont val="Calibri"/>
        <family val="2"/>
        <scheme val="minor"/>
      </rPr>
      <t xml:space="preserve">  To view, edit or delete custom LAMBDA functions, on the Ribbon go to the </t>
    </r>
    <r>
      <rPr>
        <b/>
        <sz val="11"/>
        <color theme="1"/>
        <rFont val="Calibri"/>
        <family val="2"/>
        <scheme val="minor"/>
      </rPr>
      <t>Formulas Tab &gt; Defined Names Group &gt; Name Manager</t>
    </r>
  </si>
  <si>
    <r>
      <rPr>
        <b/>
        <sz val="11"/>
        <color theme="1"/>
        <rFont val="Calibri"/>
        <family val="2"/>
        <scheme val="minor"/>
      </rPr>
      <t>&gt;&gt;</t>
    </r>
    <r>
      <rPr>
        <sz val="11"/>
        <color theme="1"/>
        <rFont val="Calibri"/>
        <family val="2"/>
        <scheme val="minor"/>
      </rPr>
      <t xml:space="preserve">  Notable functions include </t>
    </r>
    <r>
      <rPr>
        <b/>
        <sz val="11"/>
        <color theme="1"/>
        <rFont val="Calibri"/>
        <family val="2"/>
        <scheme val="minor"/>
      </rPr>
      <t>GET.CHARTM</t>
    </r>
    <r>
      <rPr>
        <sz val="11"/>
        <color theme="1"/>
        <rFont val="Calibri"/>
        <family val="2"/>
        <scheme val="minor"/>
      </rPr>
      <t xml:space="preserve"> (or </t>
    </r>
    <r>
      <rPr>
        <b/>
        <sz val="11"/>
        <color theme="1"/>
        <rFont val="Calibri"/>
        <family val="2"/>
        <scheme val="minor"/>
      </rPr>
      <t>GET.CHARTMS</t>
    </r>
    <r>
      <rPr>
        <sz val="11"/>
        <color theme="1"/>
        <rFont val="Calibri"/>
        <family val="2"/>
        <scheme val="minor"/>
      </rPr>
      <t xml:space="preserve">), </t>
    </r>
    <r>
      <rPr>
        <b/>
        <sz val="11"/>
        <color theme="1"/>
        <rFont val="Calibri"/>
        <family val="2"/>
        <scheme val="minor"/>
      </rPr>
      <t>GET.CHARTPLUS</t>
    </r>
    <r>
      <rPr>
        <sz val="11"/>
        <color theme="1"/>
        <rFont val="Calibri"/>
        <family val="2"/>
        <scheme val="minor"/>
      </rPr>
      <t xml:space="preserve"> and </t>
    </r>
    <r>
      <rPr>
        <b/>
        <sz val="11"/>
        <color theme="1"/>
        <rFont val="Calibri"/>
        <family val="2"/>
        <scheme val="minor"/>
      </rPr>
      <t>GET.GLBALANCE</t>
    </r>
  </si>
  <si>
    <r>
      <rPr>
        <b/>
        <sz val="11"/>
        <color theme="1"/>
        <rFont val="Calibri"/>
        <family val="2"/>
        <scheme val="minor"/>
      </rPr>
      <t>&gt;&gt;</t>
    </r>
    <r>
      <rPr>
        <sz val="11"/>
        <color theme="1"/>
        <rFont val="Calibri"/>
        <family val="2"/>
        <scheme val="minor"/>
      </rPr>
      <t xml:space="preserve">  Be sure to copy the applicable formulas for your platform (Xero or QBO)</t>
    </r>
  </si>
  <si>
    <t>Org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</si>
</sst>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1409]d\ mmmm\ yyyy;@"/>
  </numFmts>
  <fonts count="14" x14ac:knownFonts="1">
    <font>
      <sz val="11"/>
      <color theme="1"/>
      <name val="Calibri"/>
      <family val="2"/>
      <scheme val="minor"/>
    </font>
    <font>
      <sz val="12"/>
      <color theme="1"/>
      <name val="Calibri"/>
      <family val="2"/>
      <scheme val="minor"/>
    </font>
    <font>
      <b/>
      <sz val="12"/>
      <color theme="1"/>
      <name val="Calibri"/>
      <family val="2"/>
      <scheme val="minor"/>
    </font>
    <font>
      <sz val="10"/>
      <name val="Arial"/>
      <family val="2"/>
    </font>
    <font>
      <sz val="11"/>
      <color theme="1"/>
      <name val="Arial"/>
      <family val="2"/>
    </font>
    <font>
      <b/>
      <sz val="14"/>
      <color theme="1"/>
      <name val="Calibri"/>
      <family val="2"/>
      <scheme val="minor"/>
    </font>
    <font>
      <b/>
      <sz val="11"/>
      <color theme="1"/>
      <name val="Calibri"/>
      <family val="2"/>
      <scheme val="minor"/>
    </font>
    <font>
      <sz val="11"/>
      <color rgb="FF3F3F76"/>
      <name val="Calibri"/>
      <family val="2"/>
      <scheme val="minor"/>
    </font>
    <font>
      <sz val="8"/>
      <color rgb="FF000000"/>
      <name val="Segoe UI"/>
      <family val="2"/>
    </font>
    <font>
      <b/>
      <sz val="11"/>
      <color rgb="FFFA7D00"/>
      <name val="Calibri"/>
      <family val="2"/>
      <scheme val="minor"/>
    </font>
    <font>
      <b/>
      <sz val="11"/>
      <color theme="0"/>
      <name val="Calibri"/>
      <family val="2"/>
      <scheme val="minor"/>
    </font>
    <font>
      <b/>
      <i/>
      <sz val="11"/>
      <color theme="1"/>
      <name val="Calibri"/>
      <family val="2"/>
      <scheme val="minor"/>
    </font>
    <font>
      <b/>
      <sz val="11"/>
      <color rgb="FF0070C0"/>
      <name val="Calibri"/>
      <family val="2"/>
      <scheme val="minor"/>
    </font>
    <font>
      <b/>
      <sz val="11"/>
      <color theme="1" tint="0.34998626667073579"/>
      <name val="Calibri"/>
      <family val="2"/>
      <scheme val="min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5E42"/>
        <bgColor indexed="64"/>
      </patternFill>
    </fill>
    <fill>
      <patternFill patternType="solid">
        <fgColor theme="9" tint="0.79998168889431442"/>
        <bgColor indexed="64"/>
      </patternFill>
    </fill>
  </fills>
  <borders count="7">
    <border>
      <left/>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EB5E42"/>
      </left>
      <right style="thin">
        <color rgb="FFEB5E42"/>
      </right>
      <top style="thin">
        <color rgb="FFEB5E42"/>
      </top>
      <bottom style="thin">
        <color rgb="FFEB5E42"/>
      </bottom>
      <diagonal/>
    </border>
    <border>
      <left/>
      <right style="mediumDashed">
        <color rgb="FFEB5E42"/>
      </right>
      <top/>
      <bottom/>
      <diagonal/>
    </border>
    <border>
      <left style="mediumDashed">
        <color rgb="FFEB5E42"/>
      </left>
      <right/>
      <top/>
      <bottom/>
      <diagonal/>
    </border>
  </borders>
  <cellStyleXfs count="6">
    <xf numFmtId="0" fontId="0" fillId="0" borderId="0"/>
    <xf numFmtId="164" fontId="1" fillId="0" borderId="0" applyFont="0" applyFill="0" applyBorder="0" applyAlignment="0" applyProtection="0"/>
    <xf numFmtId="0" fontId="3" fillId="0" borderId="0">
      <alignment vertical="center"/>
    </xf>
    <xf numFmtId="0" fontId="4" fillId="0" borderId="0"/>
    <xf numFmtId="0" fontId="7" fillId="2" borderId="3" applyNumberFormat="0" applyAlignment="0" applyProtection="0"/>
    <xf numFmtId="0" fontId="9" fillId="3" borderId="3" applyNumberFormat="0" applyAlignment="0" applyProtection="0"/>
  </cellStyleXfs>
  <cellXfs count="32">
    <xf numFmtId="0" fontId="0" fillId="0" borderId="0" xfId="0"/>
    <xf numFmtId="0" fontId="0" fillId="0" borderId="0" xfId="0" applyAlignment="1">
      <alignment vertical="center"/>
    </xf>
    <xf numFmtId="0" fontId="6" fillId="0" borderId="1" xfId="0" applyFont="1" applyBorder="1" applyAlignment="1">
      <alignment horizontal="left" vertical="center"/>
    </xf>
    <xf numFmtId="0" fontId="6" fillId="0" borderId="1" xfId="0" applyFont="1" applyBorder="1" applyAlignment="1">
      <alignment horizontal="center" vertical="center"/>
    </xf>
    <xf numFmtId="165" fontId="0" fillId="0" borderId="0" xfId="0" applyNumberFormat="1" applyAlignment="1">
      <alignment vertical="center"/>
    </xf>
    <xf numFmtId="0" fontId="6" fillId="0" borderId="0" xfId="0" applyFont="1" applyAlignment="1">
      <alignment vertical="center"/>
    </xf>
    <xf numFmtId="0" fontId="5" fillId="0" borderId="0" xfId="0" applyFont="1"/>
    <xf numFmtId="43" fontId="0" fillId="0" borderId="0" xfId="0" applyNumberFormat="1"/>
    <xf numFmtId="0" fontId="6" fillId="0" borderId="0" xfId="0" applyFont="1"/>
    <xf numFmtId="43" fontId="6" fillId="0" borderId="2" xfId="1" applyNumberFormat="1" applyFont="1" applyBorder="1"/>
    <xf numFmtId="0" fontId="10" fillId="6" borderId="4" xfId="0" applyFont="1" applyFill="1" applyBorder="1"/>
    <xf numFmtId="0" fontId="0" fillId="4" borderId="4" xfId="0" applyFill="1" applyBorder="1" applyAlignment="1">
      <alignment vertical="top"/>
    </xf>
    <xf numFmtId="0" fontId="0" fillId="4" borderId="4" xfId="0" applyFill="1" applyBorder="1" applyAlignment="1">
      <alignment vertical="top" wrapText="1"/>
    </xf>
    <xf numFmtId="49" fontId="0" fillId="4" borderId="4" xfId="0" applyNumberFormat="1" applyFill="1" applyBorder="1" applyAlignment="1">
      <alignment vertical="top" wrapText="1"/>
    </xf>
    <xf numFmtId="0" fontId="0" fillId="5" borderId="4" xfId="0" applyFill="1" applyBorder="1" applyAlignment="1">
      <alignment vertical="top"/>
    </xf>
    <xf numFmtId="0" fontId="0" fillId="5" borderId="4" xfId="0" applyFill="1" applyBorder="1" applyAlignment="1">
      <alignment vertical="top" wrapText="1"/>
    </xf>
    <xf numFmtId="49" fontId="0" fillId="5" borderId="4" xfId="0" applyNumberFormat="1" applyFill="1" applyBorder="1" applyAlignment="1">
      <alignment vertical="top" wrapText="1"/>
    </xf>
    <xf numFmtId="0" fontId="0" fillId="7" borderId="4" xfId="0" applyFill="1" applyBorder="1" applyAlignment="1">
      <alignment vertical="top"/>
    </xf>
    <xf numFmtId="0" fontId="0" fillId="7" borderId="4" xfId="0" applyFill="1" applyBorder="1" applyAlignment="1">
      <alignment vertical="top" wrapText="1"/>
    </xf>
    <xf numFmtId="49" fontId="0" fillId="7" borderId="4" xfId="0" applyNumberFormat="1" applyFill="1" applyBorder="1" applyAlignment="1">
      <alignment vertical="top" wrapText="1"/>
    </xf>
    <xf numFmtId="0" fontId="2" fillId="0" borderId="0" xfId="0" applyFont="1"/>
    <xf numFmtId="0" fontId="0" fillId="0" borderId="0" xfId="0" applyAlignment="1">
      <alignment horizontal="left" indent="1"/>
    </xf>
    <xf numFmtId="0" fontId="9" fillId="3" borderId="3" xfId="5"/>
    <xf numFmtId="0" fontId="7" fillId="2" borderId="3" xfId="4" applyAlignment="1">
      <alignment horizontal="center"/>
    </xf>
    <xf numFmtId="0" fontId="9" fillId="3" borderId="3" xfId="5" applyAlignment="1">
      <alignment horizontal="center"/>
    </xf>
    <xf numFmtId="0" fontId="6" fillId="0" borderId="0" xfId="0" applyFont="1" applyAlignment="1">
      <alignment horizontal="right" indent="1"/>
    </xf>
    <xf numFmtId="0" fontId="13" fillId="0" borderId="0" xfId="0" applyFont="1"/>
    <xf numFmtId="14" fontId="7" fillId="2" borderId="3" xfId="4" applyNumberFormat="1" applyAlignment="1">
      <alignment horizontal="center"/>
    </xf>
    <xf numFmtId="0" fontId="6" fillId="0" borderId="0" xfId="0" applyFont="1" applyAlignment="1">
      <alignment horizontal="center"/>
    </xf>
    <xf numFmtId="0" fontId="10" fillId="6" borderId="0" xfId="0" applyFont="1" applyFill="1"/>
    <xf numFmtId="0" fontId="0" fillId="0" borderId="5" xfId="0" applyBorder="1"/>
    <xf numFmtId="0" fontId="0" fillId="0" borderId="6" xfId="0" applyBorder="1"/>
  </cellXfs>
  <cellStyles count="6">
    <cellStyle name="Calculation" xfId="5" builtinId="22"/>
    <cellStyle name="Comma" xfId="1" builtinId="3"/>
    <cellStyle name="Input" xfId="4" builtinId="20"/>
    <cellStyle name="Normal" xfId="0" builtinId="0"/>
    <cellStyle name="Normal 2" xfId="2" xr:uid="{15C028B2-5D9C-4111-BB6D-C427433D9811}"/>
    <cellStyle name="Normal 3" xfId="3" xr:uid="{06C2C3FD-B433-4AA2-9CB4-EC37F9A2949E}"/>
  </cellStyles>
  <dxfs count="3">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EB5E42"/>
      <color rgb="FFCCFFFF"/>
      <color rgb="FFCCFFCC"/>
      <color rgb="FFCCFF99"/>
      <color rgb="FFCCCCFF"/>
      <color rgb="FFC0C0C0"/>
      <color rgb="FFFF9999"/>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checked="Checked" fmlaLink="$A$7" lockText="1" noThreeD="1"/>
</file>

<file path=xl/ctrlProps/ctrlProp2.xml><?xml version="1.0" encoding="utf-8"?>
<formControlPr xmlns="http://schemas.microsoft.com/office/spreadsheetml/2009/9/main" objectType="CheckBox" checked="Checked" fmlaLink="$A$8" lockText="1" noThreeD="1"/>
</file>

<file path=xl/ctrlProps/ctrlProp3.xml><?xml version="1.0" encoding="utf-8"?>
<formControlPr xmlns="http://schemas.microsoft.com/office/spreadsheetml/2009/9/main" objectType="CheckBox" fmlaLink="$A$6" lockText="1" noThreeD="1"/>
</file>

<file path=xl/ctrlProps/ctrlProp4.xml><?xml version="1.0" encoding="utf-8"?>
<formControlPr xmlns="http://schemas.microsoft.com/office/spreadsheetml/2009/9/main" objectType="CheckBox" fmlaLink="$A$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747012</xdr:colOff>
      <xdr:row>1</xdr:row>
      <xdr:rowOff>160050</xdr:rowOff>
    </xdr:to>
    <xdr:pic>
      <xdr:nvPicPr>
        <xdr:cNvPr id="3" name="img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911092" cy="3429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6</xdr:row>
          <xdr:rowOff>38100</xdr:rowOff>
        </xdr:from>
        <xdr:to>
          <xdr:col>2</xdr:col>
          <xdr:colOff>312420</xdr:colOff>
          <xdr:row>7</xdr:row>
          <xdr:rowOff>76200</xdr:rowOff>
        </xdr:to>
        <xdr:sp macro="" textlink="">
          <xdr:nvSpPr>
            <xdr:cNvPr id="10241" name="chkShowAll" hidden="1">
              <a:extLst>
                <a:ext uri="{63B3BB69-23CF-44E3-9099-C40C66FF867C}">
                  <a14:compatExt spid="_x0000_s10241"/>
                </a:ext>
                <a:ext uri="{FF2B5EF4-FFF2-40B4-BE49-F238E27FC236}">
                  <a16:creationId xmlns:a16="http://schemas.microsoft.com/office/drawing/2014/main" id="{00000000-0008-0000-0100-000001280000}"/>
                </a:ext>
              </a:extLst>
            </xdr:cNvPr>
            <xdr:cNvSpPr/>
          </xdr:nvSpPr>
          <xdr:spPr bwMode="auto">
            <a:xfrm>
              <a:off x="0" y="0"/>
              <a:ext cx="0" cy="0"/>
            </a:xfrm>
            <a:prstGeom prst="rect">
              <a:avLst/>
            </a:prstGeom>
            <a:solidFill>
              <a:srgbClr val="FFFFCC" mc:Ignorable="a14" a14:legacySpreadsheetColorIndex="26"/>
            </a:solidFill>
            <a:ln w="9525">
              <a:solidFill>
                <a:srgbClr val="000000" mc:Ignorable="a14" a14:legacySpreadsheetColorIndex="64"/>
              </a:solidFill>
              <a:miter lim="800000"/>
              <a:headEnd/>
              <a:tailEnd/>
            </a:ln>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Include Archived Accounts</a:t>
              </a:r>
            </a:p>
          </xdr:txBody>
        </xdr:sp>
        <xdr:clientData/>
      </xdr:twoCellAnchor>
    </mc:Choice>
    <mc:Fallback/>
  </mc:AlternateContent>
  <xdr:twoCellAnchor editAs="oneCell">
    <xdr:from>
      <xdr:col>7</xdr:col>
      <xdr:colOff>0</xdr:colOff>
      <xdr:row>0</xdr:row>
      <xdr:rowOff>0</xdr:rowOff>
    </xdr:from>
    <xdr:to>
      <xdr:col>11</xdr:col>
      <xdr:colOff>472692</xdr:colOff>
      <xdr:row>1</xdr:row>
      <xdr:rowOff>160050</xdr:rowOff>
    </xdr:to>
    <xdr:pic>
      <xdr:nvPicPr>
        <xdr:cNvPr id="5" name="imgLogo2">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67200" y="0"/>
          <a:ext cx="2911092" cy="342930"/>
        </a:xfrm>
        <a:prstGeom prst="rect">
          <a:avLst/>
        </a:prstGeom>
      </xdr:spPr>
    </xdr:pic>
    <xdr:clientData/>
  </xdr:twoCellAnchor>
  <xdr:twoCellAnchor editAs="oneCell">
    <xdr:from>
      <xdr:col>0</xdr:col>
      <xdr:colOff>0</xdr:colOff>
      <xdr:row>0</xdr:row>
      <xdr:rowOff>0</xdr:rowOff>
    </xdr:from>
    <xdr:to>
      <xdr:col>4</xdr:col>
      <xdr:colOff>472692</xdr:colOff>
      <xdr:row>1</xdr:row>
      <xdr:rowOff>160050</xdr:rowOff>
    </xdr:to>
    <xdr:pic>
      <xdr:nvPicPr>
        <xdr:cNvPr id="3" name="img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911092" cy="3429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7</xdr:row>
          <xdr:rowOff>38100</xdr:rowOff>
        </xdr:from>
        <xdr:to>
          <xdr:col>2</xdr:col>
          <xdr:colOff>312420</xdr:colOff>
          <xdr:row>8</xdr:row>
          <xdr:rowOff>76200</xdr:rowOff>
        </xdr:to>
        <xdr:sp macro="" textlink="">
          <xdr:nvSpPr>
            <xdr:cNvPr id="4097" name="chkShowAll"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CC" mc:Ignorable="a14" a14:legacySpreadsheetColorIndex="26"/>
            </a:solidFill>
            <a:ln w="9525">
              <a:solidFill>
                <a:srgbClr val="000000" mc:Ignorable="a14" a14:legacySpreadsheetColorIndex="64"/>
              </a:solidFill>
              <a:miter lim="800000"/>
              <a:headEnd/>
              <a:tailEnd/>
            </a:ln>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Include Archived Accounts</a:t>
              </a:r>
            </a:p>
          </xdr:txBody>
        </xdr:sp>
        <xdr:clientData/>
      </xdr:twoCellAnchor>
    </mc:Choice>
    <mc:Fallback/>
  </mc:AlternateContent>
  <xdr:twoCellAnchor editAs="oneCell">
    <xdr:from>
      <xdr:col>0</xdr:col>
      <xdr:colOff>0</xdr:colOff>
      <xdr:row>0</xdr:row>
      <xdr:rowOff>0</xdr:rowOff>
    </xdr:from>
    <xdr:to>
      <xdr:col>4</xdr:col>
      <xdr:colOff>472692</xdr:colOff>
      <xdr:row>1</xdr:row>
      <xdr:rowOff>160050</xdr:rowOff>
    </xdr:to>
    <xdr:pic>
      <xdr:nvPicPr>
        <xdr:cNvPr id="3" name="img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911092" cy="3429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4</xdr:row>
          <xdr:rowOff>167640</xdr:rowOff>
        </xdr:from>
        <xdr:to>
          <xdr:col>2</xdr:col>
          <xdr:colOff>693420</xdr:colOff>
          <xdr:row>6</xdr:row>
          <xdr:rowOff>22860</xdr:rowOff>
        </xdr:to>
        <xdr:sp macro="" textlink="">
          <xdr:nvSpPr>
            <xdr:cNvPr id="5121" name="chkShowAll"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solidFill>
              <a:srgbClr val="CCFFFF" mc:Ignorable="a14" a14:legacySpreadsheetColorIndex="41"/>
            </a:solidFill>
            <a:ln w="9525">
              <a:solidFill>
                <a:srgbClr val="000000" mc:Ignorable="a14" a14:legacySpreadsheetColorIndex="64"/>
              </a:solidFill>
              <a:miter lim="800000"/>
              <a:headEnd/>
              <a:tailEnd/>
            </a:ln>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Show accounts with zero balances</a:t>
              </a:r>
            </a:p>
          </xdr:txBody>
        </xdr:sp>
        <xdr:clientData/>
      </xdr:twoCellAnchor>
    </mc:Choice>
    <mc:Fallback/>
  </mc:AlternateContent>
  <xdr:twoCellAnchor editAs="oneCell">
    <xdr:from>
      <xdr:col>0</xdr:col>
      <xdr:colOff>0</xdr:colOff>
      <xdr:row>0</xdr:row>
      <xdr:rowOff>0</xdr:rowOff>
    </xdr:from>
    <xdr:to>
      <xdr:col>2</xdr:col>
      <xdr:colOff>1691892</xdr:colOff>
      <xdr:row>1</xdr:row>
      <xdr:rowOff>160050</xdr:rowOff>
    </xdr:to>
    <xdr:pic>
      <xdr:nvPicPr>
        <xdr:cNvPr id="3" name="img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911092" cy="34293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4</xdr:row>
          <xdr:rowOff>167640</xdr:rowOff>
        </xdr:from>
        <xdr:to>
          <xdr:col>2</xdr:col>
          <xdr:colOff>693420</xdr:colOff>
          <xdr:row>6</xdr:row>
          <xdr:rowOff>22860</xdr:rowOff>
        </xdr:to>
        <xdr:sp macro="" textlink="">
          <xdr:nvSpPr>
            <xdr:cNvPr id="6145" name="chkShowAll"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solidFill>
              <a:srgbClr val="CCFFFF" mc:Ignorable="a14" a14:legacySpreadsheetColorIndex="41"/>
            </a:solidFill>
            <a:ln w="9525">
              <a:solidFill>
                <a:srgbClr val="000000" mc:Ignorable="a14" a14:legacySpreadsheetColorIndex="64"/>
              </a:solidFill>
              <a:miter lim="800000"/>
              <a:headEnd/>
              <a:tailEnd/>
            </a:ln>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Show accounts with zero balances</a:t>
              </a:r>
            </a:p>
          </xdr:txBody>
        </xdr:sp>
        <xdr:clientData/>
      </xdr:twoCellAnchor>
    </mc:Choice>
    <mc:Fallback/>
  </mc:AlternateContent>
  <xdr:twoCellAnchor editAs="oneCell">
    <xdr:from>
      <xdr:col>0</xdr:col>
      <xdr:colOff>0</xdr:colOff>
      <xdr:row>0</xdr:row>
      <xdr:rowOff>0</xdr:rowOff>
    </xdr:from>
    <xdr:to>
      <xdr:col>2</xdr:col>
      <xdr:colOff>1691892</xdr:colOff>
      <xdr:row>1</xdr:row>
      <xdr:rowOff>160050</xdr:rowOff>
    </xdr:to>
    <xdr:pic>
      <xdr:nvPicPr>
        <xdr:cNvPr id="3" name="img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911092" cy="342930"/>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5">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9c1740b5-37d0-451a-9ccf-64e7e8414fac}">
  <we:reference id="WA200000095" version="1.1.1.0" store="en-001" storeType="OMEX"/>
  <we:alternateReferences/>
  <we:properties>
    <we:property name="Office.AutoShowTaskpaneWithDocument" value="true"/>
    <we:property name="scott.qorgList" value="&quot;[]&quot;"/>
    <we:property name="scott.user_id" value="&quot;f8f78092-f095-4793-9c1d-69930b4e4ec5&quot;"/>
    <we:property name="scott.xorgList" value="&quot;[]&quot;"/>
    <we:property name="scott.xuser_id" value="&quot;0b177b6e-cd3c-4614-a3b9-9a05da9fad5c&quot;"/>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_xldudf_SCOTT_DESC</we:customFunctionIds>
        <we:customFunctionIds>_xldudf_SCOTT_GL</we:customFunctionIds>
        <we:customFunctionIds>_xldudf_SCOTT_NGL</we:customFunctionIds>
        <we:customFunctionIds>_xldudf_SCOTT_COMRANGE</we:customFunctionIds>
        <we:customFunctionIds>_xldudf_SCOTT_CHART</we:customFunctionIds>
        <we:customFunctionIds>_xldudf_SCOTT_LIST</we:customFunctionIds>
        <we:customFunctionIds>_xldudf_SCOTT_GLMULTI</we:customFunctionIds>
        <we:customFunctionIds>_xldudf_SCOTT_ACCTNAME</we:customFunctionIds>
        <we:customFunctionIds>_xldudf_SCOTT_SUMTRANSACTIONS</we:customFunctionIds>
        <we:customFunctionIds>_xldudf_SCOTT_RANGE</we:customFunctionIds>
        <we:customFunctionIds>_xldudf_SCOTT_TRACK</we:customFunctionIds>
        <we:customFunctionIds>_xldudf_SCOTT_TRACKR</we:customFunctionIds>
        <we:customFunctionIds>_xldudf_SCOTT_TRACKM</we:customFunctionIds>
        <we:customFunctionIds>_xldudf_SCOTT_XBUDGET</we:customFunctionIds>
        <we:customFunctionIds>_xldudf_SCOTT_XNI</we:customFunctionIds>
        <we:customFunctionIds>_xldudf_SCOTT_QCLASS</we:customFunctionIds>
        <we:customFunctionIds>_xldudf_SCOTT_QCLASSR</we:customFunctionIds>
        <we:customFunctionIds>_xldudf_SCOTT_QDEPT</we:customFunctionIds>
        <we:customFunctionIds>_xldudf_SCOTT_QDEPTR</we:customFunctionIds>
        <we:customFunctionIds>_xldudf_SCOTT_QCLASS_DEPT</we:customFunctionIds>
        <we:customFunctionIds>_xldudf_SCOTT_QCUSTOMER</we:customFunctionIds>
        <we:customFunctionIds>_xldudf_SCOTT_QBUDGET</we:customFunctionIds>
        <we:customFunctionIds>_xldudf_SCOTT_QBUDGETALL</we:customFunctionIds>
        <we:customFunctionIds>_xldudf_SCOTT_QVENDOR</we:customFunctionIds>
        <we:customFunctionIds>_xldudf_SCOTT_QALL</we:customFunctionIds>
      </we:customFunctionIdList>
    </a:ext>
  </we:extLst>
</we:webextension>
</file>

<file path=xl/webextensions/webextension2.xml><?xml version="1.0" encoding="utf-8"?>
<we:webextension xmlns:we="http://schemas.microsoft.com/office/webextensions/webextension/2010/11" id="{65EC3AFD-3904-4FFD-9A39-A5CDDD7E9A64}">
  <we:reference id="wa200000095" version="1.1.1.0" store="en-US" storeType="OMEX"/>
  <we:alternateReferences>
    <we:reference id="WA200000095" version="1.1.1.0"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1DC5E-A4C7-4CE9-932D-3A0E20E44B68}">
  <sheetPr codeName="Sheet1">
    <tabColor theme="6" tint="-0.499984740745262"/>
  </sheetPr>
  <dimension ref="A3:D37"/>
  <sheetViews>
    <sheetView tabSelected="1" zoomScaleNormal="100" workbookViewId="0">
      <selection activeCell="A5" sqref="A5"/>
    </sheetView>
  </sheetViews>
  <sheetFormatPr defaultColWidth="8.88671875" defaultRowHeight="14.4" x14ac:dyDescent="0.3"/>
  <cols>
    <col min="1" max="1" width="20.77734375" customWidth="1"/>
    <col min="2" max="2" width="10.77734375" bestFit="1" customWidth="1"/>
    <col min="3" max="3" width="40.77734375" customWidth="1"/>
    <col min="4" max="4" width="80.77734375" customWidth="1"/>
  </cols>
  <sheetData>
    <row r="3" spans="1:1" ht="18" x14ac:dyDescent="0.35">
      <c r="A3" s="6" t="s">
        <v>37</v>
      </c>
    </row>
    <row r="4" spans="1:1" x14ac:dyDescent="0.3">
      <c r="A4" t="s">
        <v>63</v>
      </c>
    </row>
    <row r="6" spans="1:1" ht="15.6" x14ac:dyDescent="0.3">
      <c r="A6" s="20" t="s">
        <v>62</v>
      </c>
    </row>
    <row r="7" spans="1:1" x14ac:dyDescent="0.3">
      <c r="A7" s="21" t="s">
        <v>58</v>
      </c>
    </row>
    <row r="8" spans="1:1" x14ac:dyDescent="0.3">
      <c r="A8" s="21" t="s">
        <v>59</v>
      </c>
    </row>
    <row r="9" spans="1:1" x14ac:dyDescent="0.3">
      <c r="A9" s="21" t="s">
        <v>60</v>
      </c>
    </row>
    <row r="10" spans="1:1" x14ac:dyDescent="0.3">
      <c r="A10" s="21" t="s">
        <v>61</v>
      </c>
    </row>
    <row r="12" spans="1:1" ht="15.6" x14ac:dyDescent="0.3">
      <c r="A12" s="20" t="s">
        <v>74</v>
      </c>
    </row>
    <row r="13" spans="1:1" x14ac:dyDescent="0.3">
      <c r="A13" s="21" t="s">
        <v>83</v>
      </c>
    </row>
    <row r="14" spans="1:1" x14ac:dyDescent="0.3">
      <c r="A14" s="21" t="s">
        <v>84</v>
      </c>
    </row>
    <row r="15" spans="1:1" x14ac:dyDescent="0.3">
      <c r="A15" s="21" t="s">
        <v>85</v>
      </c>
    </row>
    <row r="16" spans="1:1" x14ac:dyDescent="0.3">
      <c r="A16" s="21" t="s">
        <v>86</v>
      </c>
    </row>
    <row r="17" spans="1:4" x14ac:dyDescent="0.3">
      <c r="A17" s="21" t="s">
        <v>87</v>
      </c>
    </row>
    <row r="19" spans="1:4" x14ac:dyDescent="0.3">
      <c r="A19" s="10" t="s">
        <v>4</v>
      </c>
      <c r="B19" s="10" t="s">
        <v>35</v>
      </c>
      <c r="C19" s="10" t="s">
        <v>32</v>
      </c>
      <c r="D19" s="10" t="s">
        <v>24</v>
      </c>
    </row>
    <row r="20" spans="1:4" ht="43.2" x14ac:dyDescent="0.3">
      <c r="A20" s="17" t="s">
        <v>15</v>
      </c>
      <c r="B20" s="17" t="s">
        <v>53</v>
      </c>
      <c r="C20" s="18" t="s">
        <v>33</v>
      </c>
      <c r="D20" s="19" t="s">
        <v>26</v>
      </c>
    </row>
    <row r="21" spans="1:4" ht="72" x14ac:dyDescent="0.3">
      <c r="A21" s="17" t="s">
        <v>55</v>
      </c>
      <c r="B21" s="17" t="s">
        <v>53</v>
      </c>
      <c r="C21" s="18" t="s">
        <v>57</v>
      </c>
      <c r="D21" s="19" t="s">
        <v>56</v>
      </c>
    </row>
    <row r="22" spans="1:4" ht="100.8" x14ac:dyDescent="0.3">
      <c r="A22" s="14" t="s">
        <v>10</v>
      </c>
      <c r="B22" s="14" t="s">
        <v>36</v>
      </c>
      <c r="C22" s="15" t="s">
        <v>34</v>
      </c>
      <c r="D22" s="16" t="s">
        <v>11</v>
      </c>
    </row>
    <row r="23" spans="1:4" ht="86.4" x14ac:dyDescent="0.3">
      <c r="A23" s="11" t="s">
        <v>10</v>
      </c>
      <c r="B23" s="11" t="s">
        <v>44</v>
      </c>
      <c r="C23" s="12" t="s">
        <v>34</v>
      </c>
      <c r="D23" s="13" t="s">
        <v>45</v>
      </c>
    </row>
    <row r="24" spans="1:4" ht="72" x14ac:dyDescent="0.3">
      <c r="A24" s="14" t="s">
        <v>9</v>
      </c>
      <c r="B24" s="14" t="s">
        <v>36</v>
      </c>
      <c r="C24" s="15" t="s">
        <v>82</v>
      </c>
      <c r="D24" s="16" t="s">
        <v>12</v>
      </c>
    </row>
    <row r="25" spans="1:4" ht="57.6" x14ac:dyDescent="0.3">
      <c r="A25" s="11" t="s">
        <v>9</v>
      </c>
      <c r="B25" s="11" t="s">
        <v>44</v>
      </c>
      <c r="C25" s="12" t="s">
        <v>82</v>
      </c>
      <c r="D25" s="13" t="s">
        <v>46</v>
      </c>
    </row>
    <row r="26" spans="1:4" ht="57.6" x14ac:dyDescent="0.3">
      <c r="A26" s="17" t="s">
        <v>13</v>
      </c>
      <c r="B26" s="17" t="s">
        <v>53</v>
      </c>
      <c r="C26" s="18" t="s">
        <v>81</v>
      </c>
      <c r="D26" s="19" t="s">
        <v>14</v>
      </c>
    </row>
    <row r="27" spans="1:4" ht="28.8" x14ac:dyDescent="0.3">
      <c r="A27" s="17" t="s">
        <v>21</v>
      </c>
      <c r="B27" s="17" t="s">
        <v>53</v>
      </c>
      <c r="C27" s="18" t="s">
        <v>38</v>
      </c>
      <c r="D27" s="19" t="s">
        <v>22</v>
      </c>
    </row>
    <row r="28" spans="1:4" ht="43.2" x14ac:dyDescent="0.3">
      <c r="A28" s="17" t="s">
        <v>29</v>
      </c>
      <c r="B28" s="17" t="s">
        <v>53</v>
      </c>
      <c r="C28" s="18" t="s">
        <v>39</v>
      </c>
      <c r="D28" s="19" t="s">
        <v>28</v>
      </c>
    </row>
    <row r="29" spans="1:4" ht="72" x14ac:dyDescent="0.3">
      <c r="A29" s="17" t="s">
        <v>54</v>
      </c>
      <c r="B29" s="17" t="s">
        <v>53</v>
      </c>
      <c r="C29" s="18" t="s">
        <v>40</v>
      </c>
      <c r="D29" s="19" t="s">
        <v>27</v>
      </c>
    </row>
    <row r="30" spans="1:4" ht="115.2" x14ac:dyDescent="0.3">
      <c r="A30" s="14" t="s">
        <v>30</v>
      </c>
      <c r="B30" s="14" t="s">
        <v>36</v>
      </c>
      <c r="C30" s="15" t="s">
        <v>41</v>
      </c>
      <c r="D30" s="16" t="s">
        <v>31</v>
      </c>
    </row>
    <row r="31" spans="1:4" ht="115.2" x14ac:dyDescent="0.3">
      <c r="A31" s="11" t="s">
        <v>30</v>
      </c>
      <c r="B31" s="11" t="s">
        <v>44</v>
      </c>
      <c r="C31" s="12" t="s">
        <v>41</v>
      </c>
      <c r="D31" s="13" t="s">
        <v>47</v>
      </c>
    </row>
    <row r="32" spans="1:4" ht="72" x14ac:dyDescent="0.3">
      <c r="A32" s="14" t="s">
        <v>20</v>
      </c>
      <c r="B32" s="14" t="s">
        <v>36</v>
      </c>
      <c r="C32" s="15" t="s">
        <v>51</v>
      </c>
      <c r="D32" s="16" t="s">
        <v>18</v>
      </c>
    </row>
    <row r="33" spans="1:4" ht="57.6" x14ac:dyDescent="0.3">
      <c r="A33" s="11" t="s">
        <v>20</v>
      </c>
      <c r="B33" s="11" t="s">
        <v>44</v>
      </c>
      <c r="C33" s="12" t="s">
        <v>51</v>
      </c>
      <c r="D33" s="13" t="s">
        <v>48</v>
      </c>
    </row>
    <row r="34" spans="1:4" ht="72" x14ac:dyDescent="0.3">
      <c r="A34" s="14" t="s">
        <v>17</v>
      </c>
      <c r="B34" s="14" t="s">
        <v>36</v>
      </c>
      <c r="C34" s="15" t="s">
        <v>50</v>
      </c>
      <c r="D34" s="16" t="s">
        <v>16</v>
      </c>
    </row>
    <row r="35" spans="1:4" ht="57.6" x14ac:dyDescent="0.3">
      <c r="A35" s="11" t="s">
        <v>17</v>
      </c>
      <c r="B35" s="11" t="s">
        <v>44</v>
      </c>
      <c r="C35" s="12" t="s">
        <v>50</v>
      </c>
      <c r="D35" s="13" t="s">
        <v>49</v>
      </c>
    </row>
    <row r="36" spans="1:4" ht="129.6" x14ac:dyDescent="0.3">
      <c r="A36" s="14" t="s">
        <v>8</v>
      </c>
      <c r="B36" s="14" t="s">
        <v>36</v>
      </c>
      <c r="C36" s="15" t="s">
        <v>42</v>
      </c>
      <c r="D36" s="16" t="s">
        <v>23</v>
      </c>
    </row>
    <row r="37" spans="1:4" ht="115.2" x14ac:dyDescent="0.3">
      <c r="A37" s="11" t="s">
        <v>8</v>
      </c>
      <c r="B37" s="11" t="s">
        <v>44</v>
      </c>
      <c r="C37" s="12" t="s">
        <v>42</v>
      </c>
      <c r="D37" s="13" t="s">
        <v>52</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5171F-C237-4CE0-B9E6-0700C3D4BACA}">
  <sheetPr codeName="Sheet2">
    <tabColor theme="6" tint="0.39997558519241921"/>
  </sheetPr>
  <dimension ref="A1:M272"/>
  <sheetViews>
    <sheetView workbookViewId="0">
      <selection activeCell="A10" sqref="A10"/>
    </sheetView>
  </sheetViews>
  <sheetFormatPr defaultRowHeight="14.4" x14ac:dyDescent="0.3"/>
  <sheetData>
    <row r="1" spans="1:13" x14ac:dyDescent="0.3">
      <c r="F1" s="30"/>
      <c r="G1" s="31"/>
    </row>
    <row r="2" spans="1:13" x14ac:dyDescent="0.3">
      <c r="F2" s="30"/>
      <c r="G2" s="31"/>
    </row>
    <row r="3" spans="1:13" ht="18" x14ac:dyDescent="0.35">
      <c r="A3" s="6" t="s">
        <v>78</v>
      </c>
      <c r="F3" s="30"/>
      <c r="G3" s="31"/>
      <c r="H3" s="6" t="s">
        <v>78</v>
      </c>
    </row>
    <row r="4" spans="1:13" x14ac:dyDescent="0.3">
      <c r="A4" t="s">
        <v>80</v>
      </c>
      <c r="F4" s="30"/>
      <c r="G4" s="31"/>
      <c r="H4" t="s">
        <v>79</v>
      </c>
    </row>
    <row r="5" spans="1:13" x14ac:dyDescent="0.3">
      <c r="F5" s="30"/>
      <c r="G5" s="31"/>
    </row>
    <row r="6" spans="1:13" x14ac:dyDescent="0.3">
      <c r="A6" s="8" t="s">
        <v>76</v>
      </c>
      <c r="B6" s="23">
        <v>112353</v>
      </c>
      <c r="F6" s="30"/>
      <c r="G6" s="31"/>
      <c r="H6" s="8" t="s">
        <v>75</v>
      </c>
      <c r="I6" s="23">
        <v>112413</v>
      </c>
    </row>
    <row r="7" spans="1:13" x14ac:dyDescent="0.3">
      <c r="A7" t="b">
        <v>1</v>
      </c>
      <c r="F7" s="30"/>
      <c r="G7" s="31"/>
      <c r="H7" s="8" t="s">
        <v>65</v>
      </c>
      <c r="I7" s="24">
        <f>ROWS(_xlfn.ANCHORARRAY(H10))</f>
        <v>263</v>
      </c>
      <c r="J7" s="26" t="s">
        <v>69</v>
      </c>
    </row>
    <row r="8" spans="1:13" x14ac:dyDescent="0.3">
      <c r="F8" s="30"/>
      <c r="G8" s="31"/>
    </row>
    <row r="9" spans="1:13" x14ac:dyDescent="0.3">
      <c r="A9" s="29" t="s">
        <v>3</v>
      </c>
      <c r="B9" s="29" t="s">
        <v>4</v>
      </c>
      <c r="C9" s="29" t="s">
        <v>2</v>
      </c>
      <c r="D9" s="29" t="s">
        <v>43</v>
      </c>
      <c r="E9" s="29" t="s">
        <v>7</v>
      </c>
      <c r="F9" s="30"/>
      <c r="G9" s="31"/>
      <c r="H9" s="29" t="s">
        <v>3</v>
      </c>
      <c r="I9" s="29" t="s">
        <v>4</v>
      </c>
      <c r="J9" s="29" t="s">
        <v>2</v>
      </c>
      <c r="K9" s="29" t="s">
        <v>77</v>
      </c>
      <c r="L9" s="29" t="s">
        <v>43</v>
      </c>
      <c r="M9" s="29" t="s">
        <v>7</v>
      </c>
    </row>
    <row r="10" spans="1:13" x14ac:dyDescent="0.3">
      <c r="A10" t="str" cm="1">
        <f t="array" ref="A10:E127">_xlfn._xlws.SORT(GET.CHARTPLUS(B6,A7,TRUE),4)</f>
        <v>200</v>
      </c>
      <c r="B10" t="str">
        <v>Sales - Food</v>
      </c>
      <c r="C10" t="str">
        <v>REVENUE</v>
      </c>
      <c r="D10">
        <v>4</v>
      </c>
      <c r="E10" t="str">
        <v>REVENUE</v>
      </c>
      <c r="F10" s="30"/>
      <c r="G10" s="31"/>
      <c r="H10" t="str" cm="1">
        <f t="array" ref="H10:K272">GET.CHARTM(B6,I6,A7)</f>
        <v/>
      </c>
      <c r="I10" t="str">
        <v>Business account yhhg</v>
      </c>
      <c r="J10" t="str">
        <v>BANK</v>
      </c>
      <c r="K10">
        <v>112353</v>
      </c>
      <c r="L10" cm="1">
        <f t="array" ref="L10:L272">GET.CHARTCLASSID(_xlfn.ANCHORARRAY(H10))</f>
        <v>1</v>
      </c>
      <c r="M10" t="str" cm="1">
        <f t="array" ref="M10:M272">GET.CHARTCLASS(_xlfn.ANCHORARRAY(H10))</f>
        <v>ASSET</v>
      </c>
    </row>
    <row r="11" spans="1:13" x14ac:dyDescent="0.3">
      <c r="A11" t="str">
        <v>201</v>
      </c>
      <c r="B11" t="str">
        <v>Sales - Beverage / Liquor</v>
      </c>
      <c r="C11" t="str">
        <v>REVENUE</v>
      </c>
      <c r="D11">
        <v>4</v>
      </c>
      <c r="E11" t="str">
        <v>REVENUE</v>
      </c>
      <c r="F11" s="30"/>
      <c r="G11" s="31"/>
      <c r="H11" t="str">
        <v>0010,101</v>
      </c>
      <c r="I11" t="str">
        <v>Test account begin range</v>
      </c>
      <c r="J11" t="str">
        <v>CURRENT</v>
      </c>
      <c r="K11">
        <v>112353</v>
      </c>
      <c r="L11">
        <v>1</v>
      </c>
      <c r="M11" t="str">
        <v>ASSET</v>
      </c>
    </row>
    <row r="12" spans="1:13" x14ac:dyDescent="0.3">
      <c r="A12" t="str">
        <v>202</v>
      </c>
      <c r="B12" t="str">
        <v>Sales - Tshirts</v>
      </c>
      <c r="C12" t="str">
        <v>SALES</v>
      </c>
      <c r="D12">
        <v>4</v>
      </c>
      <c r="E12" t="str">
        <v>REVENUE</v>
      </c>
      <c r="F12" s="30"/>
      <c r="G12" s="31"/>
      <c r="H12" t="str">
        <v>0030</v>
      </c>
      <c r="I12" t="str">
        <v>Cam's Cash</v>
      </c>
      <c r="J12" t="str">
        <v>CURRENT</v>
      </c>
      <c r="K12">
        <v>112353</v>
      </c>
      <c r="L12">
        <v>1</v>
      </c>
      <c r="M12" t="str">
        <v>ASSET</v>
      </c>
    </row>
    <row r="13" spans="1:13" x14ac:dyDescent="0.3">
      <c r="A13" t="str">
        <v>222</v>
      </c>
      <c r="B13" t="str">
        <v>Sales - Ice cream</v>
      </c>
      <c r="C13" t="str">
        <v>REVENUE</v>
      </c>
      <c r="D13">
        <v>4</v>
      </c>
      <c r="E13" t="str">
        <v>REVENUE</v>
      </c>
      <c r="F13" s="30"/>
      <c r="G13" s="31"/>
      <c r="H13" t="str">
        <v>120</v>
      </c>
      <c r="I13" t="str">
        <v>Accounts Receivable1</v>
      </c>
      <c r="J13" t="str">
        <v>CURRENT</v>
      </c>
      <c r="K13">
        <v>112353</v>
      </c>
      <c r="L13">
        <v>1</v>
      </c>
      <c r="M13" t="str">
        <v>ASSET</v>
      </c>
    </row>
    <row r="14" spans="1:13" x14ac:dyDescent="0.3">
      <c r="A14" t="str">
        <v>223</v>
      </c>
      <c r="B14" t="str">
        <v>Sales - Yogurt</v>
      </c>
      <c r="C14" t="str">
        <v>REVENUE</v>
      </c>
      <c r="D14">
        <v>4</v>
      </c>
      <c r="E14" t="str">
        <v>REVENUE</v>
      </c>
      <c r="F14" s="30"/>
      <c r="G14" s="31"/>
      <c r="H14" t="str">
        <v>121</v>
      </c>
      <c r="I14" t="str">
        <v>New asset account</v>
      </c>
      <c r="J14" t="str">
        <v>CURRENT</v>
      </c>
      <c r="K14">
        <v>112353</v>
      </c>
      <c r="L14">
        <v>1</v>
      </c>
      <c r="M14" t="str">
        <v>ASSET</v>
      </c>
    </row>
    <row r="15" spans="1:13" x14ac:dyDescent="0.3">
      <c r="A15" t="str">
        <v>240</v>
      </c>
      <c r="B15" t="str">
        <v>Test Revenue account for James</v>
      </c>
      <c r="C15" t="str">
        <v>REVENUE</v>
      </c>
      <c r="D15">
        <v>4</v>
      </c>
      <c r="E15" t="str">
        <v>REVENUE</v>
      </c>
      <c r="F15" s="30"/>
      <c r="G15" s="31"/>
      <c r="H15" t="str">
        <v>125</v>
      </c>
      <c r="I15" t="str">
        <v>Marketable Securities</v>
      </c>
      <c r="J15" t="str">
        <v>CURRENT</v>
      </c>
      <c r="K15">
        <v>112353</v>
      </c>
      <c r="L15">
        <v>1</v>
      </c>
      <c r="M15" t="str">
        <v>ASSET</v>
      </c>
    </row>
    <row r="16" spans="1:13" x14ac:dyDescent="0.3">
      <c r="A16" t="str">
        <v>4000</v>
      </c>
      <c r="B16" t="str">
        <v>Pie Sales</v>
      </c>
      <c r="C16" t="str">
        <v>SALES</v>
      </c>
      <c r="D16">
        <v>4</v>
      </c>
      <c r="E16" t="str">
        <v>REVENUE</v>
      </c>
      <c r="F16" s="30"/>
      <c r="G16" s="31"/>
      <c r="H16" t="str">
        <v>200</v>
      </c>
      <c r="I16" t="str">
        <v>Sales - Food</v>
      </c>
      <c r="J16" t="str">
        <v>REVENUE</v>
      </c>
      <c r="K16">
        <v>112353</v>
      </c>
      <c r="L16">
        <v>4</v>
      </c>
      <c r="M16" t="str">
        <v>REVENUE</v>
      </c>
    </row>
    <row r="17" spans="1:13" x14ac:dyDescent="0.3">
      <c r="A17" t="str">
        <v>4001</v>
      </c>
      <c r="B17" t="str">
        <v>Cake Sales</v>
      </c>
      <c r="C17" t="str">
        <v>REVENUE</v>
      </c>
      <c r="D17">
        <v>4</v>
      </c>
      <c r="E17" t="str">
        <v>REVENUE</v>
      </c>
      <c r="F17" s="30"/>
      <c r="G17" s="31"/>
      <c r="H17" t="str">
        <v>201</v>
      </c>
      <c r="I17" t="str">
        <v>Sales - Beverage / Liquor</v>
      </c>
      <c r="J17" t="str">
        <v>REVENUE</v>
      </c>
      <c r="K17">
        <v>112353</v>
      </c>
      <c r="L17">
        <v>4</v>
      </c>
      <c r="M17" t="str">
        <v>REVENUE</v>
      </c>
    </row>
    <row r="18" spans="1:13" x14ac:dyDescent="0.3">
      <c r="A18" t="str">
        <v>4003</v>
      </c>
      <c r="B18" t="str">
        <v>Miscellaneous Sales</v>
      </c>
      <c r="C18" t="str">
        <v>REVENUE</v>
      </c>
      <c r="D18">
        <v>4</v>
      </c>
      <c r="E18" t="str">
        <v>REVENUE</v>
      </c>
      <c r="F18" s="30"/>
      <c r="G18" s="31"/>
      <c r="H18" t="str">
        <v>202</v>
      </c>
      <c r="I18" t="str">
        <v>Sales - Tshirts</v>
      </c>
      <c r="J18" t="str">
        <v>SALES</v>
      </c>
      <c r="K18">
        <v>112353</v>
      </c>
      <c r="L18">
        <v>4</v>
      </c>
      <c r="M18" t="str">
        <v>REVENUE</v>
      </c>
    </row>
    <row r="19" spans="1:13" x14ac:dyDescent="0.3">
      <c r="A19" t="str">
        <v>4020</v>
      </c>
      <c r="B19" t="str">
        <v>Revenue:The Website Project (TWP):E-Commerce Development</v>
      </c>
      <c r="C19" t="str">
        <v>REVENUE</v>
      </c>
      <c r="D19">
        <v>4</v>
      </c>
      <c r="E19" t="str">
        <v>REVENUE</v>
      </c>
      <c r="F19" s="30"/>
      <c r="G19" s="31"/>
      <c r="H19" t="str">
        <v>210</v>
      </c>
      <c r="I19" t="str">
        <v>Unpaid Expense Claims</v>
      </c>
      <c r="J19" t="str">
        <v>CURRLIAB</v>
      </c>
      <c r="K19">
        <v>112353</v>
      </c>
      <c r="L19">
        <v>2</v>
      </c>
      <c r="M19" t="str">
        <v>LIABILITY</v>
      </c>
    </row>
    <row r="20" spans="1:13" x14ac:dyDescent="0.3">
      <c r="A20" t="str">
        <v>4025</v>
      </c>
      <c r="B20" t="str">
        <v>Revenue:Speciality Projects</v>
      </c>
      <c r="C20" t="str">
        <v>REVENUE</v>
      </c>
      <c r="D20">
        <v>4</v>
      </c>
      <c r="E20" t="str">
        <v>REVENUE</v>
      </c>
      <c r="F20" s="30"/>
      <c r="G20" s="31"/>
      <c r="H20" t="str">
        <v>220</v>
      </c>
      <c r="I20" t="str">
        <v>Sales Tax</v>
      </c>
      <c r="J20" t="str">
        <v>CURRLIAB</v>
      </c>
      <c r="K20">
        <v>112353</v>
      </c>
      <c r="L20">
        <v>2</v>
      </c>
      <c r="M20" t="str">
        <v>LIABILITY</v>
      </c>
    </row>
    <row r="21" spans="1:13" x14ac:dyDescent="0.3">
      <c r="A21" t="str">
        <v>4027</v>
      </c>
      <c r="B21" t="str">
        <v>Revenue:Sitelogy Revenue:MRD - Mobile Responsive Design</v>
      </c>
      <c r="C21" t="str">
        <v>REVENUE</v>
      </c>
      <c r="D21">
        <v>4</v>
      </c>
      <c r="E21" t="str">
        <v>REVENUE</v>
      </c>
      <c r="F21" s="30"/>
      <c r="G21" s="31"/>
      <c r="H21" t="str">
        <v>222</v>
      </c>
      <c r="I21" t="str">
        <v>Sales - Ice cream</v>
      </c>
      <c r="J21" t="str">
        <v>REVENUE</v>
      </c>
      <c r="K21">
        <v>112353</v>
      </c>
      <c r="L21">
        <v>4</v>
      </c>
      <c r="M21" t="str">
        <v>REVENUE</v>
      </c>
    </row>
    <row r="22" spans="1:13" x14ac:dyDescent="0.3">
      <c r="A22" t="str">
        <v>4048</v>
      </c>
      <c r="B22" t="str">
        <v>Revenue:Sitelogy Revenue</v>
      </c>
      <c r="C22" t="str">
        <v>REVENUE</v>
      </c>
      <c r="D22">
        <v>4</v>
      </c>
      <c r="E22" t="str">
        <v>REVENUE</v>
      </c>
      <c r="F22" s="30"/>
      <c r="G22" s="31"/>
      <c r="H22" t="str">
        <v>223</v>
      </c>
      <c r="I22" t="str">
        <v>Sales - Yogurt</v>
      </c>
      <c r="J22" t="str">
        <v>REVENUE</v>
      </c>
      <c r="K22">
        <v>112353</v>
      </c>
      <c r="L22">
        <v>4</v>
      </c>
      <c r="M22" t="str">
        <v>REVENUE</v>
      </c>
    </row>
    <row r="23" spans="1:13" x14ac:dyDescent="0.3">
      <c r="A23" t="str">
        <v>4100</v>
      </c>
      <c r="B23" t="str">
        <v>Beverage / Liquor Sales</v>
      </c>
      <c r="C23" t="str">
        <v>SALES</v>
      </c>
      <c r="D23">
        <v>4</v>
      </c>
      <c r="E23" t="str">
        <v>REVENUE</v>
      </c>
      <c r="F23" s="30"/>
      <c r="G23" s="31"/>
      <c r="H23" t="str">
        <v>224</v>
      </c>
      <c r="I23" t="str">
        <v>Direct Costs - Ice cream</v>
      </c>
      <c r="J23" t="str">
        <v>DIRECTCOSTS</v>
      </c>
      <c r="K23">
        <v>112353</v>
      </c>
      <c r="L23">
        <v>5</v>
      </c>
      <c r="M23" t="str">
        <v>EXPENSE</v>
      </c>
    </row>
    <row r="24" spans="1:13" x14ac:dyDescent="0.3">
      <c r="A24" t="str">
        <v>4222</v>
      </c>
      <c r="B24" t="str">
        <v>Sales / Revenue</v>
      </c>
      <c r="C24" t="str">
        <v>SALES</v>
      </c>
      <c r="D24">
        <v>4</v>
      </c>
      <c r="E24" t="str">
        <v>REVENUE</v>
      </c>
      <c r="F24" s="30"/>
      <c r="G24" s="31"/>
      <c r="H24" t="str">
        <v>225</v>
      </c>
      <c r="I24" t="str">
        <v>Direct Cost - Yogurt</v>
      </c>
      <c r="J24" t="str">
        <v>DIRECTCOSTS</v>
      </c>
      <c r="K24">
        <v>112353</v>
      </c>
      <c r="L24">
        <v>5</v>
      </c>
      <c r="M24" t="str">
        <v>EXPENSE</v>
      </c>
    </row>
    <row r="25" spans="1:13" x14ac:dyDescent="0.3">
      <c r="A25" t="str">
        <v>4301</v>
      </c>
      <c r="B25" t="str">
        <v>Chicken Pie Sales</v>
      </c>
      <c r="C25" t="str">
        <v>SALES</v>
      </c>
      <c r="D25">
        <v>4</v>
      </c>
      <c r="E25" t="str">
        <v>REVENUE</v>
      </c>
      <c r="F25" s="30"/>
      <c r="G25" s="31"/>
      <c r="H25" t="str">
        <v>240</v>
      </c>
      <c r="I25" t="str">
        <v>Test Revenue account for James</v>
      </c>
      <c r="J25" t="str">
        <v>REVENUE</v>
      </c>
      <c r="K25">
        <v>112353</v>
      </c>
      <c r="L25">
        <v>4</v>
      </c>
      <c r="M25" t="str">
        <v>REVENUE</v>
      </c>
    </row>
    <row r="26" spans="1:13" x14ac:dyDescent="0.3">
      <c r="A26" t="str">
        <v>4302</v>
      </c>
      <c r="B26" t="str">
        <v>Lamb Pie Sales</v>
      </c>
      <c r="C26" t="str">
        <v>SALES</v>
      </c>
      <c r="D26">
        <v>4</v>
      </c>
      <c r="E26" t="str">
        <v>REVENUE</v>
      </c>
      <c r="F26" s="30"/>
      <c r="G26" s="31"/>
      <c r="H26" t="str">
        <v>255</v>
      </c>
      <c r="I26" t="str">
        <v>Historical Adjustment</v>
      </c>
      <c r="J26" t="str">
        <v>CURRLIAB</v>
      </c>
      <c r="K26">
        <v>112353</v>
      </c>
      <c r="L26">
        <v>2</v>
      </c>
      <c r="M26" t="str">
        <v>LIABILITY</v>
      </c>
    </row>
    <row r="27" spans="1:13" x14ac:dyDescent="0.3">
      <c r="A27" t="str">
        <v>4303</v>
      </c>
      <c r="B27" t="str">
        <v>Vegetarian Pie Sales</v>
      </c>
      <c r="C27" t="str">
        <v>SALES</v>
      </c>
      <c r="D27">
        <v>4</v>
      </c>
      <c r="E27" t="str">
        <v>REVENUE</v>
      </c>
      <c r="F27" s="30"/>
      <c r="G27" s="31"/>
      <c r="H27" t="str">
        <v>260</v>
      </c>
      <c r="I27" t="str">
        <v>Rounding2</v>
      </c>
      <c r="J27" t="str">
        <v>CURRLIAB</v>
      </c>
      <c r="K27">
        <v>112353</v>
      </c>
      <c r="L27">
        <v>2</v>
      </c>
      <c r="M27" t="str">
        <v>LIABILITY</v>
      </c>
    </row>
    <row r="28" spans="1:13" x14ac:dyDescent="0.3">
      <c r="A28" t="str">
        <v>4304</v>
      </c>
      <c r="B28" t="str">
        <v>Crockery Sales</v>
      </c>
      <c r="C28" t="str">
        <v>SALES</v>
      </c>
      <c r="D28">
        <v>4</v>
      </c>
      <c r="E28" t="str">
        <v>REVENUE</v>
      </c>
      <c r="F28" s="30"/>
      <c r="G28" s="31"/>
      <c r="H28" t="str">
        <v>300</v>
      </c>
      <c r="I28" t="str">
        <v>Purchases</v>
      </c>
      <c r="J28" t="str">
        <v>DIRECTCOSTS</v>
      </c>
      <c r="K28">
        <v>112353</v>
      </c>
      <c r="L28">
        <v>5</v>
      </c>
      <c r="M28" t="str">
        <v>EXPENSE</v>
      </c>
    </row>
    <row r="29" spans="1:13" x14ac:dyDescent="0.3">
      <c r="A29" t="str">
        <v>4305</v>
      </c>
      <c r="B29" t="str">
        <v>Other Sales</v>
      </c>
      <c r="C29" t="str">
        <v>SALES</v>
      </c>
      <c r="D29">
        <v>4</v>
      </c>
      <c r="E29" t="str">
        <v>REVENUE</v>
      </c>
      <c r="F29" s="30"/>
      <c r="G29" s="31"/>
      <c r="H29" t="str">
        <v>325</v>
      </c>
      <c r="I29" t="str">
        <v>COS - Ice cream</v>
      </c>
      <c r="J29" t="str">
        <v>DIRECTCOSTS</v>
      </c>
      <c r="K29">
        <v>112353</v>
      </c>
      <c r="L29">
        <v>5</v>
      </c>
      <c r="M29" t="str">
        <v>EXPENSE</v>
      </c>
    </row>
    <row r="30" spans="1:13" x14ac:dyDescent="0.3">
      <c r="A30" t="str">
        <v>7202</v>
      </c>
      <c r="B30" t="str">
        <v>Other Income</v>
      </c>
      <c r="C30" t="str">
        <v>REVENUE</v>
      </c>
      <c r="D30">
        <v>4</v>
      </c>
      <c r="E30" t="str">
        <v>REVENUE</v>
      </c>
      <c r="F30" s="30"/>
      <c r="G30" s="31"/>
      <c r="H30" t="str">
        <v>326</v>
      </c>
      <c r="I30" t="str">
        <v>COS - Yogurt</v>
      </c>
      <c r="J30" t="str">
        <v>DIRECTCOSTS</v>
      </c>
      <c r="K30">
        <v>112353</v>
      </c>
      <c r="L30">
        <v>5</v>
      </c>
      <c r="M30" t="str">
        <v>EXPENSE</v>
      </c>
    </row>
    <row r="31" spans="1:13" x14ac:dyDescent="0.3">
      <c r="A31" t="str">
        <v>47900</v>
      </c>
      <c r="B31" t="str">
        <v>Revenue</v>
      </c>
      <c r="C31" t="str">
        <v>REVENUE</v>
      </c>
      <c r="D31">
        <v>4</v>
      </c>
      <c r="E31" t="str">
        <v>REVENUE</v>
      </c>
      <c r="F31" s="30"/>
      <c r="G31" s="31"/>
      <c r="H31" t="str">
        <v>630</v>
      </c>
      <c r="I31" t="str">
        <v>Contractrual</v>
      </c>
      <c r="J31" t="str">
        <v>EXPENSE</v>
      </c>
      <c r="K31">
        <v>112353</v>
      </c>
      <c r="L31">
        <v>5</v>
      </c>
      <c r="M31" t="str">
        <v>EXPENSE</v>
      </c>
    </row>
    <row r="32" spans="1:13" x14ac:dyDescent="0.3">
      <c r="A32" t="str">
        <v>49900</v>
      </c>
      <c r="B32" t="str">
        <v>Uncategorized Income (49900)</v>
      </c>
      <c r="C32" t="str">
        <v>REVENUE</v>
      </c>
      <c r="D32">
        <v>4</v>
      </c>
      <c r="E32" t="str">
        <v>REVENUE</v>
      </c>
      <c r="F32" s="30"/>
      <c r="G32" s="31"/>
      <c r="H32" t="str">
        <v>653</v>
      </c>
      <c r="I32" t="str">
        <v>PDQ Clearing Natwest 1020</v>
      </c>
      <c r="J32" t="str">
        <v>CURRENT</v>
      </c>
      <c r="K32">
        <v>112353</v>
      </c>
      <c r="L32">
        <v>1</v>
      </c>
      <c r="M32" t="str">
        <v>ASSET</v>
      </c>
    </row>
    <row r="33" spans="1:13" x14ac:dyDescent="0.3">
      <c r="A33" t="str">
        <v>QB-UnInc</v>
      </c>
      <c r="B33" t="str">
        <v>Uncategorized Income (QB-UnInc)</v>
      </c>
      <c r="C33" t="str">
        <v>REVENUE</v>
      </c>
      <c r="D33">
        <v>4</v>
      </c>
      <c r="E33" t="str">
        <v>REVENUE</v>
      </c>
      <c r="F33" s="30"/>
      <c r="G33" s="31"/>
      <c r="H33" t="str">
        <v>667</v>
      </c>
      <c r="I33" t="str">
        <v>Clearing Brain Tree</v>
      </c>
      <c r="J33" t="str">
        <v>CURRENT</v>
      </c>
      <c r="K33">
        <v>112353</v>
      </c>
      <c r="L33">
        <v>1</v>
      </c>
      <c r="M33" t="str">
        <v>ASSET</v>
      </c>
    </row>
    <row r="34" spans="1:13" x14ac:dyDescent="0.3">
      <c r="A34" t="str">
        <v>224</v>
      </c>
      <c r="B34" t="str">
        <v>Direct Costs - Ice cream</v>
      </c>
      <c r="C34" t="str">
        <v>DIRECTCOSTS</v>
      </c>
      <c r="D34">
        <v>5</v>
      </c>
      <c r="E34" t="str">
        <v>EXPENSE</v>
      </c>
      <c r="F34" s="30"/>
      <c r="G34" s="31"/>
      <c r="H34" t="str">
        <v>811</v>
      </c>
      <c r="I34" t="str">
        <v>Bank Revaluations</v>
      </c>
      <c r="J34" t="str">
        <v>EXPENSE</v>
      </c>
      <c r="K34">
        <v>112353</v>
      </c>
      <c r="L34">
        <v>5</v>
      </c>
      <c r="M34" t="str">
        <v>EXPENSE</v>
      </c>
    </row>
    <row r="35" spans="1:13" x14ac:dyDescent="0.3">
      <c r="A35" t="str">
        <v>225</v>
      </c>
      <c r="B35" t="str">
        <v>Direct Cost - Yogurt</v>
      </c>
      <c r="C35" t="str">
        <v>DIRECTCOSTS</v>
      </c>
      <c r="D35">
        <v>5</v>
      </c>
      <c r="E35" t="str">
        <v>EXPENSE</v>
      </c>
      <c r="F35" s="30"/>
      <c r="G35" s="31"/>
      <c r="H35" t="str">
        <v>815</v>
      </c>
      <c r="I35" t="str">
        <v>Unrealized Currency Gains</v>
      </c>
      <c r="J35" t="str">
        <v>EXPENSE</v>
      </c>
      <c r="K35">
        <v>112353</v>
      </c>
      <c r="L35">
        <v>5</v>
      </c>
      <c r="M35" t="str">
        <v>EXPENSE</v>
      </c>
    </row>
    <row r="36" spans="1:13" x14ac:dyDescent="0.3">
      <c r="A36" t="str">
        <v>300</v>
      </c>
      <c r="B36" t="str">
        <v>Purchases</v>
      </c>
      <c r="C36" t="str">
        <v>DIRECTCOSTS</v>
      </c>
      <c r="D36">
        <v>5</v>
      </c>
      <c r="E36" t="str">
        <v>EXPENSE</v>
      </c>
      <c r="F36" s="30"/>
      <c r="G36" s="31"/>
      <c r="H36" t="str">
        <v>820</v>
      </c>
      <c r="I36" t="str">
        <v>Realized Currency Gains</v>
      </c>
      <c r="J36" t="str">
        <v>EXPENSE</v>
      </c>
      <c r="K36">
        <v>112353</v>
      </c>
      <c r="L36">
        <v>5</v>
      </c>
      <c r="M36" t="str">
        <v>EXPENSE</v>
      </c>
    </row>
    <row r="37" spans="1:13" x14ac:dyDescent="0.3">
      <c r="A37" t="str">
        <v>325</v>
      </c>
      <c r="B37" t="str">
        <v>COS - Ice cream</v>
      </c>
      <c r="C37" t="str">
        <v>DIRECTCOSTS</v>
      </c>
      <c r="D37">
        <v>5</v>
      </c>
      <c r="E37" t="str">
        <v>EXPENSE</v>
      </c>
      <c r="F37" s="30"/>
      <c r="G37" s="31"/>
      <c r="H37" t="str">
        <v>1111</v>
      </c>
      <c r="I37" t="str">
        <v>Test 1234567</v>
      </c>
      <c r="J37" t="str">
        <v>BANK</v>
      </c>
      <c r="K37">
        <v>112353</v>
      </c>
      <c r="L37">
        <v>1</v>
      </c>
      <c r="M37" t="str">
        <v>ASSET</v>
      </c>
    </row>
    <row r="38" spans="1:13" x14ac:dyDescent="0.3">
      <c r="A38" t="str">
        <v>326</v>
      </c>
      <c r="B38" t="str">
        <v>COS - Yogurt</v>
      </c>
      <c r="C38" t="str">
        <v>DIRECTCOSTS</v>
      </c>
      <c r="D38">
        <v>5</v>
      </c>
      <c r="E38" t="str">
        <v>EXPENSE</v>
      </c>
      <c r="F38" s="30"/>
      <c r="G38" s="31"/>
      <c r="H38" t="str">
        <v>1140</v>
      </c>
      <c r="I38" t="str">
        <v>PNC Bank  4504</v>
      </c>
      <c r="J38" t="str">
        <v>BANK</v>
      </c>
      <c r="K38">
        <v>112353</v>
      </c>
      <c r="L38">
        <v>1</v>
      </c>
      <c r="M38" t="str">
        <v>ASSET</v>
      </c>
    </row>
    <row r="39" spans="1:13" x14ac:dyDescent="0.3">
      <c r="A39" t="str">
        <v>630</v>
      </c>
      <c r="B39" t="str">
        <v>Contractrual</v>
      </c>
      <c r="C39" t="str">
        <v>EXPENSE</v>
      </c>
      <c r="D39">
        <v>5</v>
      </c>
      <c r="E39" t="str">
        <v>EXPENSE</v>
      </c>
      <c r="F39" s="30"/>
      <c r="G39" s="31"/>
      <c r="H39" t="str">
        <v>1141</v>
      </c>
      <c r="I39" t="str">
        <v>Accounts Receivable</v>
      </c>
      <c r="J39" t="str">
        <v>CURRENT</v>
      </c>
      <c r="K39">
        <v>112353</v>
      </c>
      <c r="L39">
        <v>1</v>
      </c>
      <c r="M39" t="str">
        <v>ASSET</v>
      </c>
    </row>
    <row r="40" spans="1:13" x14ac:dyDescent="0.3">
      <c r="A40" t="str">
        <v>811</v>
      </c>
      <c r="B40" t="str">
        <v>Bank Revaluations</v>
      </c>
      <c r="C40" t="str">
        <v>EXPENSE</v>
      </c>
      <c r="D40">
        <v>5</v>
      </c>
      <c r="E40" t="str">
        <v>EXPENSE</v>
      </c>
      <c r="F40" s="30"/>
      <c r="G40" s="31"/>
      <c r="H40" t="str">
        <v>1142</v>
      </c>
      <c r="I40" t="str">
        <v>Deposits</v>
      </c>
      <c r="J40" t="str">
        <v>CURRENT</v>
      </c>
      <c r="K40">
        <v>112353</v>
      </c>
      <c r="L40">
        <v>1</v>
      </c>
      <c r="M40" t="str">
        <v>ASSET</v>
      </c>
    </row>
    <row r="41" spans="1:13" x14ac:dyDescent="0.3">
      <c r="A41" t="str">
        <v>815</v>
      </c>
      <c r="B41" t="str">
        <v>Unrealized Currency Gains</v>
      </c>
      <c r="C41" t="str">
        <v>EXPENSE</v>
      </c>
      <c r="D41">
        <v>5</v>
      </c>
      <c r="E41" t="str">
        <v>EXPENSE</v>
      </c>
      <c r="F41" s="30"/>
      <c r="G41" s="31"/>
      <c r="H41" t="str">
        <v>1200</v>
      </c>
      <c r="I41" t="str">
        <v>PNC - Tax Escrow  4651 (I)</v>
      </c>
      <c r="J41" t="str">
        <v>BANK</v>
      </c>
      <c r="K41">
        <v>112353</v>
      </c>
      <c r="L41">
        <v>1</v>
      </c>
      <c r="M41" t="str">
        <v>ASSET</v>
      </c>
    </row>
    <row r="42" spans="1:13" x14ac:dyDescent="0.3">
      <c r="A42" t="str">
        <v>820</v>
      </c>
      <c r="B42" t="str">
        <v>Realized Currency Gains</v>
      </c>
      <c r="C42" t="str">
        <v>EXPENSE</v>
      </c>
      <c r="D42">
        <v>5</v>
      </c>
      <c r="E42" t="str">
        <v>EXPENSE</v>
      </c>
      <c r="F42" s="30"/>
      <c r="G42" s="31"/>
      <c r="H42" t="str">
        <v>1255</v>
      </c>
      <c r="I42" t="str">
        <v>Was expense, now is asset</v>
      </c>
      <c r="J42" t="str">
        <v>FIXED</v>
      </c>
      <c r="K42">
        <v>112353</v>
      </c>
      <c r="L42">
        <v>1</v>
      </c>
      <c r="M42" t="str">
        <v>ASSET</v>
      </c>
    </row>
    <row r="43" spans="1:13" x14ac:dyDescent="0.3">
      <c r="A43" t="str">
        <v>5000</v>
      </c>
      <c r="B43" t="str">
        <v>Pie COGS</v>
      </c>
      <c r="C43" t="str">
        <v>DIRECTCOSTS</v>
      </c>
      <c r="D43">
        <v>5</v>
      </c>
      <c r="E43" t="str">
        <v>EXPENSE</v>
      </c>
      <c r="F43" s="30"/>
      <c r="G43" s="31"/>
      <c r="H43" t="str">
        <v>1256</v>
      </c>
      <c r="I43" t="str">
        <v>Accounts Receivable:A/R RM</v>
      </c>
      <c r="J43" t="str">
        <v>CURRENT</v>
      </c>
      <c r="K43">
        <v>112353</v>
      </c>
      <c r="L43">
        <v>1</v>
      </c>
      <c r="M43" t="str">
        <v>ASSET</v>
      </c>
    </row>
    <row r="44" spans="1:13" x14ac:dyDescent="0.3">
      <c r="A44" t="str">
        <v>5001</v>
      </c>
      <c r="B44" t="str">
        <v>Cake COGS</v>
      </c>
      <c r="C44" t="str">
        <v>DIRECTCOSTS</v>
      </c>
      <c r="D44">
        <v>5</v>
      </c>
      <c r="E44" t="str">
        <v>EXPENSE</v>
      </c>
      <c r="F44" s="30"/>
      <c r="G44" s="31"/>
      <c r="H44" t="str">
        <v>1257</v>
      </c>
      <c r="I44" t="str">
        <v>Fixed Assets:Equipment</v>
      </c>
      <c r="J44" t="str">
        <v>FIXED</v>
      </c>
      <c r="K44">
        <v>112353</v>
      </c>
      <c r="L44">
        <v>1</v>
      </c>
      <c r="M44" t="str">
        <v>ASSET</v>
      </c>
    </row>
    <row r="45" spans="1:13" x14ac:dyDescent="0.3">
      <c r="A45" t="str">
        <v>5003</v>
      </c>
      <c r="B45" t="str">
        <v>Miscellaneous COGS</v>
      </c>
      <c r="C45" t="str">
        <v>DIRECTCOSTS</v>
      </c>
      <c r="D45">
        <v>5</v>
      </c>
      <c r="E45" t="str">
        <v>EXPENSE</v>
      </c>
      <c r="F45" s="30"/>
      <c r="G45" s="31"/>
      <c r="H45" t="str">
        <v>1296</v>
      </c>
      <c r="I45" t="str">
        <v>Accounts Receivable:A/R MS</v>
      </c>
      <c r="J45" t="str">
        <v>CURRENT</v>
      </c>
      <c r="K45">
        <v>112353</v>
      </c>
      <c r="L45">
        <v>1</v>
      </c>
      <c r="M45" t="str">
        <v>ASSET</v>
      </c>
    </row>
    <row r="46" spans="1:13" x14ac:dyDescent="0.3">
      <c r="A46" t="str">
        <v>5222</v>
      </c>
      <c r="B46" t="str">
        <v>Cost of Sales</v>
      </c>
      <c r="C46" t="str">
        <v>DIRECTCOSTS</v>
      </c>
      <c r="D46">
        <v>5</v>
      </c>
      <c r="E46" t="str">
        <v>EXPENSE</v>
      </c>
      <c r="F46" s="30"/>
      <c r="G46" s="31"/>
      <c r="H46" t="str">
        <v>1942</v>
      </c>
      <c r="I46" t="str">
        <v>Fixed Assets:Software</v>
      </c>
      <c r="J46" t="str">
        <v>FIXED</v>
      </c>
      <c r="K46">
        <v>112353</v>
      </c>
      <c r="L46">
        <v>1</v>
      </c>
      <c r="M46" t="str">
        <v>ASSET</v>
      </c>
    </row>
    <row r="47" spans="1:13" x14ac:dyDescent="0.3">
      <c r="A47" t="str">
        <v>5301</v>
      </c>
      <c r="B47" t="str">
        <v>Chicken Pie Cost of Sales</v>
      </c>
      <c r="C47" t="str">
        <v>DIRECTCOSTS</v>
      </c>
      <c r="D47">
        <v>5</v>
      </c>
      <c r="E47" t="str">
        <v>EXPENSE</v>
      </c>
      <c r="F47" s="30"/>
      <c r="G47" s="31"/>
      <c r="H47" t="str">
        <v>1948</v>
      </c>
      <c r="I47" t="str">
        <v>Accounts Receivable:Due From BaseLine</v>
      </c>
      <c r="J47" t="str">
        <v>CURRENT</v>
      </c>
      <c r="K47">
        <v>112353</v>
      </c>
      <c r="L47">
        <v>1</v>
      </c>
      <c r="M47" t="str">
        <v>ASSET</v>
      </c>
    </row>
    <row r="48" spans="1:13" x14ac:dyDescent="0.3">
      <c r="A48" t="str">
        <v>5302</v>
      </c>
      <c r="B48" t="str">
        <v>Lamb Pie Cost of Sales</v>
      </c>
      <c r="C48" t="str">
        <v>DIRECTCOSTS</v>
      </c>
      <c r="D48">
        <v>5</v>
      </c>
      <c r="E48" t="str">
        <v>EXPENSE</v>
      </c>
      <c r="F48" s="30"/>
      <c r="G48" s="31"/>
      <c r="H48" t="str">
        <v>1949</v>
      </c>
      <c r="I48" t="str">
        <v>Fixed Assets</v>
      </c>
      <c r="J48" t="str">
        <v>FIXED</v>
      </c>
      <c r="K48">
        <v>112353</v>
      </c>
      <c r="L48">
        <v>1</v>
      </c>
      <c r="M48" t="str">
        <v>ASSET</v>
      </c>
    </row>
    <row r="49" spans="1:13" x14ac:dyDescent="0.3">
      <c r="A49" t="str">
        <v>5303</v>
      </c>
      <c r="B49" t="str">
        <v>Vegetarian Pie Cost of Sales</v>
      </c>
      <c r="C49" t="str">
        <v>DIRECTCOSTS</v>
      </c>
      <c r="D49">
        <v>5</v>
      </c>
      <c r="E49" t="str">
        <v>EXPENSE</v>
      </c>
      <c r="F49" s="30"/>
      <c r="G49" s="31"/>
      <c r="H49" t="str">
        <v>2068</v>
      </c>
      <c r="I49" t="str">
        <v>PNC Credit Card 2473</v>
      </c>
      <c r="J49" t="str">
        <v>BANK</v>
      </c>
      <c r="K49">
        <v>112353</v>
      </c>
      <c r="L49">
        <v>1</v>
      </c>
      <c r="M49" t="str">
        <v>ASSET</v>
      </c>
    </row>
    <row r="50" spans="1:13" x14ac:dyDescent="0.3">
      <c r="A50" t="str">
        <v>5304</v>
      </c>
      <c r="B50" t="str">
        <v>Crockery Cost of Sales</v>
      </c>
      <c r="C50" t="str">
        <v>DIRECTCOSTS</v>
      </c>
      <c r="D50">
        <v>5</v>
      </c>
      <c r="E50" t="str">
        <v>EXPENSE</v>
      </c>
      <c r="F50" s="30"/>
      <c r="G50" s="31"/>
      <c r="H50" t="str">
        <v>2078</v>
      </c>
      <c r="I50" t="str">
        <v>Notes Payable:Notes Payable - Baseline</v>
      </c>
      <c r="J50" t="str">
        <v>CURRLIAB</v>
      </c>
      <c r="K50">
        <v>112353</v>
      </c>
      <c r="L50">
        <v>2</v>
      </c>
      <c r="M50" t="str">
        <v>LIABILITY</v>
      </c>
    </row>
    <row r="51" spans="1:13" x14ac:dyDescent="0.3">
      <c r="A51" t="str">
        <v>5305</v>
      </c>
      <c r="B51" t="str">
        <v>Other Cost of Sales</v>
      </c>
      <c r="C51" t="str">
        <v>DIRECTCOSTS</v>
      </c>
      <c r="D51">
        <v>5</v>
      </c>
      <c r="E51" t="str">
        <v>EXPENSE</v>
      </c>
      <c r="F51" s="30"/>
      <c r="G51" s="31"/>
      <c r="H51" t="str">
        <v>2100</v>
      </c>
      <c r="I51" t="str">
        <v>Notes Payable</v>
      </c>
      <c r="J51" t="str">
        <v>CURRLIAB</v>
      </c>
      <c r="K51">
        <v>112353</v>
      </c>
      <c r="L51">
        <v>2</v>
      </c>
      <c r="M51" t="str">
        <v>LIABILITY</v>
      </c>
    </row>
    <row r="52" spans="1:13" x14ac:dyDescent="0.3">
      <c r="A52" t="str">
        <v>5552</v>
      </c>
      <c r="B52" t="str">
        <v>Cost of Goods Sold:COGS - Sitelogy:COGS - MRD Hosting Expense</v>
      </c>
      <c r="C52" t="str">
        <v>DIRECTCOSTS</v>
      </c>
      <c r="D52">
        <v>5</v>
      </c>
      <c r="E52" t="str">
        <v>EXPENSE</v>
      </c>
      <c r="F52" s="30"/>
      <c r="G52" s="31"/>
      <c r="H52" t="str">
        <v>2170</v>
      </c>
      <c r="I52" t="str">
        <v>Notes Payable:N/P RM</v>
      </c>
      <c r="J52" t="str">
        <v>CURRLIAB</v>
      </c>
      <c r="K52">
        <v>112353</v>
      </c>
      <c r="L52">
        <v>2</v>
      </c>
      <c r="M52" t="str">
        <v>LIABILITY</v>
      </c>
    </row>
    <row r="53" spans="1:13" x14ac:dyDescent="0.3">
      <c r="A53" t="str">
        <v>5555</v>
      </c>
      <c r="B53" t="str">
        <v>Tracking Code test account</v>
      </c>
      <c r="C53" t="str">
        <v>EXPENSE</v>
      </c>
      <c r="D53">
        <v>5</v>
      </c>
      <c r="E53" t="str">
        <v>EXPENSE</v>
      </c>
      <c r="F53" s="30"/>
      <c r="G53" s="31"/>
      <c r="H53" t="str">
        <v>2189</v>
      </c>
      <c r="I53" t="str">
        <v>Notes Payable:N/P - Lending Club</v>
      </c>
      <c r="J53" t="str">
        <v>CURRLIAB</v>
      </c>
      <c r="K53">
        <v>112353</v>
      </c>
      <c r="L53">
        <v>2</v>
      </c>
      <c r="M53" t="str">
        <v>LIABILITY</v>
      </c>
    </row>
    <row r="54" spans="1:13" x14ac:dyDescent="0.3">
      <c r="A54" t="str">
        <v>5556</v>
      </c>
      <c r="B54" t="str">
        <v>Office Tracking Test</v>
      </c>
      <c r="C54" t="str">
        <v>EXPENSE</v>
      </c>
      <c r="D54">
        <v>5</v>
      </c>
      <c r="E54" t="str">
        <v>EXPENSE</v>
      </c>
      <c r="F54" s="30"/>
      <c r="G54" s="31"/>
      <c r="H54" t="str">
        <v>2200</v>
      </c>
      <c r="I54" t="str">
        <v>Accounts Payable - SA</v>
      </c>
      <c r="J54" t="str">
        <v>CURRLIAB</v>
      </c>
      <c r="K54">
        <v>112353</v>
      </c>
      <c r="L54">
        <v>2</v>
      </c>
      <c r="M54" t="str">
        <v>LIABILITY</v>
      </c>
    </row>
    <row r="55" spans="1:13" x14ac:dyDescent="0.3">
      <c r="A55" t="str">
        <v>5559</v>
      </c>
      <c r="B55" t="str">
        <v>Cost of Goods Sold:COGS - Commissions:COGS - Project Launch</v>
      </c>
      <c r="C55" t="str">
        <v>DIRECTCOSTS</v>
      </c>
      <c r="D55">
        <v>5</v>
      </c>
      <c r="E55" t="str">
        <v>EXPENSE</v>
      </c>
      <c r="F55" s="30"/>
      <c r="G55" s="31"/>
      <c r="H55" t="str">
        <v>2569</v>
      </c>
      <c r="I55" t="str">
        <v>Notes Payable:N/P MS</v>
      </c>
      <c r="J55" t="str">
        <v>CURRLIAB</v>
      </c>
      <c r="K55">
        <v>112353</v>
      </c>
      <c r="L55">
        <v>2</v>
      </c>
      <c r="M55" t="str">
        <v>LIABILITY</v>
      </c>
    </row>
    <row r="56" spans="1:13" x14ac:dyDescent="0.3">
      <c r="A56" t="str">
        <v>5788</v>
      </c>
      <c r="B56" t="str">
        <v>Cost of Goods Sold:COGS - Merchant Account fees</v>
      </c>
      <c r="C56" t="str">
        <v>DIRECTCOSTS</v>
      </c>
      <c r="D56">
        <v>5</v>
      </c>
      <c r="E56" t="str">
        <v>EXPENSE</v>
      </c>
      <c r="F56" s="30"/>
      <c r="G56" s="31"/>
      <c r="H56" t="str">
        <v>3920</v>
      </c>
      <c r="I56" t="str">
        <v>Owner's Dividends:RM Dividends</v>
      </c>
      <c r="J56" t="str">
        <v>EQUITY</v>
      </c>
      <c r="K56">
        <v>112353</v>
      </c>
      <c r="L56">
        <v>3</v>
      </c>
      <c r="M56" t="str">
        <v>EQUITY</v>
      </c>
    </row>
    <row r="57" spans="1:13" x14ac:dyDescent="0.3">
      <c r="A57" t="str">
        <v>5822</v>
      </c>
      <c r="B57" t="str">
        <v>Cost of Goods Sold:COGS - TWP</v>
      </c>
      <c r="C57" t="str">
        <v>DIRECTCOSTS</v>
      </c>
      <c r="D57">
        <v>5</v>
      </c>
      <c r="E57" t="str">
        <v>EXPENSE</v>
      </c>
      <c r="F57" s="30"/>
      <c r="G57" s="31"/>
      <c r="H57" t="str">
        <v>3921</v>
      </c>
      <c r="I57" t="str">
        <v>Owner's Equity</v>
      </c>
      <c r="J57" t="str">
        <v>EQUITY</v>
      </c>
      <c r="K57">
        <v>112353</v>
      </c>
      <c r="L57">
        <v>3</v>
      </c>
      <c r="M57" t="str">
        <v>EQUITY</v>
      </c>
    </row>
    <row r="58" spans="1:13" x14ac:dyDescent="0.3">
      <c r="A58" t="str">
        <v>5823</v>
      </c>
      <c r="B58" t="str">
        <v>Cost of Goods Sold:COGS - Sitelogy:COGS - Website Hosting</v>
      </c>
      <c r="C58" t="str">
        <v>DIRECTCOSTS</v>
      </c>
      <c r="D58">
        <v>5</v>
      </c>
      <c r="E58" t="str">
        <v>EXPENSE</v>
      </c>
      <c r="F58" s="30"/>
      <c r="G58" s="31"/>
      <c r="H58" t="str">
        <v>3922</v>
      </c>
      <c r="I58" t="str">
        <v>Owner's Dividends</v>
      </c>
      <c r="J58" t="str">
        <v>EQUITY</v>
      </c>
      <c r="K58">
        <v>112353</v>
      </c>
      <c r="L58">
        <v>3</v>
      </c>
      <c r="M58" t="str">
        <v>EQUITY</v>
      </c>
    </row>
    <row r="59" spans="1:13" x14ac:dyDescent="0.3">
      <c r="A59" t="str">
        <v>5828</v>
      </c>
      <c r="B59" t="str">
        <v>Cost of Goods Sold:COGS - TWP:COGS - Website Development</v>
      </c>
      <c r="C59" t="str">
        <v>DIRECTCOSTS</v>
      </c>
      <c r="D59">
        <v>5</v>
      </c>
      <c r="E59" t="str">
        <v>EXPENSE</v>
      </c>
      <c r="F59" s="30"/>
      <c r="G59" s="31"/>
      <c r="H59" t="str">
        <v>3923</v>
      </c>
      <c r="I59" t="str">
        <v>Owner's Dividends:MS Dividends</v>
      </c>
      <c r="J59" t="str">
        <v>EQUITY</v>
      </c>
      <c r="K59">
        <v>112353</v>
      </c>
      <c r="L59">
        <v>3</v>
      </c>
      <c r="M59" t="str">
        <v>EQUITY</v>
      </c>
    </row>
    <row r="60" spans="1:13" x14ac:dyDescent="0.3">
      <c r="A60" t="str">
        <v>5968</v>
      </c>
      <c r="B60" t="str">
        <v>Cost of Goods Sold:COGS - Sitelogy:COGS - Website Development</v>
      </c>
      <c r="C60" t="str">
        <v>DIRECTCOSTS</v>
      </c>
      <c r="D60">
        <v>5</v>
      </c>
      <c r="E60" t="str">
        <v>EXPENSE</v>
      </c>
      <c r="F60" s="30"/>
      <c r="G60" s="31"/>
      <c r="H60" t="str">
        <v>4000</v>
      </c>
      <c r="I60" t="str">
        <v>Pie Sales</v>
      </c>
      <c r="J60" t="str">
        <v>SALES</v>
      </c>
      <c r="K60">
        <v>112353</v>
      </c>
      <c r="L60">
        <v>4</v>
      </c>
      <c r="M60" t="str">
        <v>REVENUE</v>
      </c>
    </row>
    <row r="61" spans="1:13" x14ac:dyDescent="0.3">
      <c r="A61" t="str">
        <v>5983</v>
      </c>
      <c r="B61" t="str">
        <v>Cost of Goods Sold:COGS - Commissions</v>
      </c>
      <c r="C61" t="str">
        <v>DIRECTCOSTS</v>
      </c>
      <c r="D61">
        <v>5</v>
      </c>
      <c r="E61" t="str">
        <v>EXPENSE</v>
      </c>
      <c r="F61" s="30"/>
      <c r="G61" s="31"/>
      <c r="H61" t="str">
        <v>4001</v>
      </c>
      <c r="I61" t="str">
        <v>Cake Sales</v>
      </c>
      <c r="J61" t="str">
        <v>REVENUE</v>
      </c>
      <c r="K61">
        <v>112353</v>
      </c>
      <c r="L61">
        <v>4</v>
      </c>
      <c r="M61" t="str">
        <v>REVENUE</v>
      </c>
    </row>
    <row r="62" spans="1:13" x14ac:dyDescent="0.3">
      <c r="A62" t="str">
        <v>5988</v>
      </c>
      <c r="B62" t="str">
        <v>Cost of Goods Sold:COGS - Speciality Projects</v>
      </c>
      <c r="C62" t="str">
        <v>DIRECTCOSTS</v>
      </c>
      <c r="D62">
        <v>5</v>
      </c>
      <c r="E62" t="str">
        <v>EXPENSE</v>
      </c>
      <c r="F62" s="30"/>
      <c r="G62" s="31"/>
      <c r="H62" t="str">
        <v>4003</v>
      </c>
      <c r="I62" t="str">
        <v>Miscellaneous Sales</v>
      </c>
      <c r="J62" t="str">
        <v>REVENUE</v>
      </c>
      <c r="K62">
        <v>112353</v>
      </c>
      <c r="L62">
        <v>4</v>
      </c>
      <c r="M62" t="str">
        <v>REVENUE</v>
      </c>
    </row>
    <row r="63" spans="1:13" x14ac:dyDescent="0.3">
      <c r="A63" t="str">
        <v>6001</v>
      </c>
      <c r="B63" t="str">
        <v>Fundraising - consultants</v>
      </c>
      <c r="C63" t="str">
        <v>EXPENSE</v>
      </c>
      <c r="D63">
        <v>5</v>
      </c>
      <c r="E63" t="str">
        <v>EXPENSE</v>
      </c>
      <c r="F63" s="30"/>
      <c r="G63" s="31"/>
      <c r="H63" t="str">
        <v>4020</v>
      </c>
      <c r="I63" t="str">
        <v>Revenue:The Website Project (TWP):E-Commerce Development</v>
      </c>
      <c r="J63" t="str">
        <v>REVENUE</v>
      </c>
      <c r="K63">
        <v>112353</v>
      </c>
      <c r="L63">
        <v>4</v>
      </c>
      <c r="M63" t="str">
        <v>REVENUE</v>
      </c>
    </row>
    <row r="64" spans="1:13" x14ac:dyDescent="0.3">
      <c r="A64" t="str">
        <v>6050</v>
      </c>
      <c r="B64" t="str">
        <v>Food Costs</v>
      </c>
      <c r="C64" t="str">
        <v>DIRECTCOSTS</v>
      </c>
      <c r="D64">
        <v>5</v>
      </c>
      <c r="E64" t="str">
        <v>EXPENSE</v>
      </c>
      <c r="F64" s="30"/>
      <c r="G64" s="31"/>
      <c r="H64" t="str">
        <v>4025</v>
      </c>
      <c r="I64" t="str">
        <v>Revenue:Speciality Projects</v>
      </c>
      <c r="J64" t="str">
        <v>REVENUE</v>
      </c>
      <c r="K64">
        <v>112353</v>
      </c>
      <c r="L64">
        <v>4</v>
      </c>
      <c r="M64" t="str">
        <v>REVENUE</v>
      </c>
    </row>
    <row r="65" spans="1:13" x14ac:dyDescent="0.3">
      <c r="A65" t="str">
        <v>6052</v>
      </c>
      <c r="B65" t="str">
        <v>Beverage / Liquor Costs</v>
      </c>
      <c r="C65" t="str">
        <v>DIRECTCOSTS</v>
      </c>
      <c r="D65">
        <v>5</v>
      </c>
      <c r="E65" t="str">
        <v>EXPENSE</v>
      </c>
      <c r="F65" s="30"/>
      <c r="G65" s="31"/>
      <c r="H65" t="str">
        <v>4027</v>
      </c>
      <c r="I65" t="str">
        <v>Revenue:Sitelogy Revenue:MRD - Mobile Responsive Design</v>
      </c>
      <c r="J65" t="str">
        <v>REVENUE</v>
      </c>
      <c r="K65">
        <v>112353</v>
      </c>
      <c r="L65">
        <v>4</v>
      </c>
      <c r="M65" t="str">
        <v>REVENUE</v>
      </c>
    </row>
    <row r="66" spans="1:13" x14ac:dyDescent="0.3">
      <c r="A66" t="str">
        <v>6054</v>
      </c>
      <c r="B66" t="str">
        <v>Supplies</v>
      </c>
      <c r="C66" t="str">
        <v>DIRECTCOSTS</v>
      </c>
      <c r="D66">
        <v>5</v>
      </c>
      <c r="E66" t="str">
        <v>EXPENSE</v>
      </c>
      <c r="F66" s="30"/>
      <c r="G66" s="31"/>
      <c r="H66" t="str">
        <v>4048</v>
      </c>
      <c r="I66" t="str">
        <v>Revenue:Sitelogy Revenue</v>
      </c>
      <c r="J66" t="str">
        <v>REVENUE</v>
      </c>
      <c r="K66">
        <v>112353</v>
      </c>
      <c r="L66">
        <v>4</v>
      </c>
      <c r="M66" t="str">
        <v>REVENUE</v>
      </c>
    </row>
    <row r="67" spans="1:13" x14ac:dyDescent="0.3">
      <c r="A67" t="str">
        <v>6056</v>
      </c>
      <c r="B67" t="str">
        <v>Occupancy</v>
      </c>
      <c r="C67" t="str">
        <v>EXPENSE</v>
      </c>
      <c r="D67">
        <v>5</v>
      </c>
      <c r="E67" t="str">
        <v>EXPENSE</v>
      </c>
      <c r="F67" s="30"/>
      <c r="G67" s="31"/>
      <c r="H67" t="str">
        <v>4100</v>
      </c>
      <c r="I67" t="str">
        <v>Beverage / Liquor Sales</v>
      </c>
      <c r="J67" t="str">
        <v>SALES</v>
      </c>
      <c r="K67">
        <v>112353</v>
      </c>
      <c r="L67">
        <v>4</v>
      </c>
      <c r="M67" t="str">
        <v>REVENUE</v>
      </c>
    </row>
    <row r="68" spans="1:13" x14ac:dyDescent="0.3">
      <c r="A68" t="str">
        <v>6058</v>
      </c>
      <c r="B68" t="str">
        <v>Labor</v>
      </c>
      <c r="C68" t="str">
        <v>DIRECTCOSTS</v>
      </c>
      <c r="D68">
        <v>5</v>
      </c>
      <c r="E68" t="str">
        <v>EXPENSE</v>
      </c>
      <c r="F68" s="30"/>
      <c r="G68" s="31"/>
      <c r="H68" t="str">
        <v>4222</v>
      </c>
      <c r="I68" t="str">
        <v>Sales / Revenue</v>
      </c>
      <c r="J68" t="str">
        <v>SALES</v>
      </c>
      <c r="K68">
        <v>112353</v>
      </c>
      <c r="L68">
        <v>4</v>
      </c>
      <c r="M68" t="str">
        <v>REVENUE</v>
      </c>
    </row>
    <row r="69" spans="1:13" x14ac:dyDescent="0.3">
      <c r="A69" t="str">
        <v>6060</v>
      </c>
      <c r="B69" t="str">
        <v>Tax</v>
      </c>
      <c r="C69" t="str">
        <v>EXPENSE</v>
      </c>
      <c r="D69">
        <v>5</v>
      </c>
      <c r="E69" t="str">
        <v>EXPENSE</v>
      </c>
      <c r="F69" s="30"/>
      <c r="G69" s="31"/>
      <c r="H69" t="str">
        <v>4301</v>
      </c>
      <c r="I69" t="str">
        <v>Chicken Pie Sales</v>
      </c>
      <c r="J69" t="str">
        <v>SALES</v>
      </c>
      <c r="K69">
        <v>112353</v>
      </c>
      <c r="L69">
        <v>4</v>
      </c>
      <c r="M69" t="str">
        <v>REVENUE</v>
      </c>
    </row>
    <row r="70" spans="1:13" x14ac:dyDescent="0.3">
      <c r="A70" t="str">
        <v>6099</v>
      </c>
      <c r="B70" t="str">
        <v>Void</v>
      </c>
      <c r="C70" t="str">
        <v>EXPENSE</v>
      </c>
      <c r="D70">
        <v>5</v>
      </c>
      <c r="E70" t="str">
        <v>EXPENSE</v>
      </c>
      <c r="F70" s="30"/>
      <c r="G70" s="31"/>
      <c r="H70" t="str">
        <v>4302</v>
      </c>
      <c r="I70" t="str">
        <v>Lamb Pie Sales</v>
      </c>
      <c r="J70" t="str">
        <v>SALES</v>
      </c>
      <c r="K70">
        <v>112353</v>
      </c>
      <c r="L70">
        <v>4</v>
      </c>
      <c r="M70" t="str">
        <v>REVENUE</v>
      </c>
    </row>
    <row r="71" spans="1:13" x14ac:dyDescent="0.3">
      <c r="A71" t="str">
        <v>6189</v>
      </c>
      <c r="B71" t="str">
        <v>Advertising and Promotion:Printing Expense</v>
      </c>
      <c r="C71" t="str">
        <v>EXPENSE</v>
      </c>
      <c r="D71">
        <v>5</v>
      </c>
      <c r="E71" t="str">
        <v>EXPENSE</v>
      </c>
      <c r="F71" s="30"/>
      <c r="G71" s="31"/>
      <c r="H71" t="str">
        <v>4303</v>
      </c>
      <c r="I71" t="str">
        <v>Vegetarian Pie Sales</v>
      </c>
      <c r="J71" t="str">
        <v>SALES</v>
      </c>
      <c r="K71">
        <v>112353</v>
      </c>
      <c r="L71">
        <v>4</v>
      </c>
      <c r="M71" t="str">
        <v>REVENUE</v>
      </c>
    </row>
    <row r="72" spans="1:13" x14ac:dyDescent="0.3">
      <c r="A72" t="str">
        <v>6268</v>
      </c>
      <c r="B72" t="str">
        <v>Dues &amp; Subscriptions</v>
      </c>
      <c r="C72" t="str">
        <v>EXPENSE</v>
      </c>
      <c r="D72">
        <v>5</v>
      </c>
      <c r="E72" t="str">
        <v>EXPENSE</v>
      </c>
      <c r="F72" s="30"/>
      <c r="G72" s="31"/>
      <c r="H72" t="str">
        <v>4304</v>
      </c>
      <c r="I72" t="str">
        <v>Crockery Sales</v>
      </c>
      <c r="J72" t="str">
        <v>SALES</v>
      </c>
      <c r="K72">
        <v>112353</v>
      </c>
      <c r="L72">
        <v>4</v>
      </c>
      <c r="M72" t="str">
        <v>REVENUE</v>
      </c>
    </row>
    <row r="73" spans="1:13" x14ac:dyDescent="0.3">
      <c r="A73" t="str">
        <v>6269</v>
      </c>
      <c r="B73" t="str">
        <v>Professional Development</v>
      </c>
      <c r="C73" t="str">
        <v>EXPENSE</v>
      </c>
      <c r="D73">
        <v>5</v>
      </c>
      <c r="E73" t="str">
        <v>EXPENSE</v>
      </c>
      <c r="F73" s="30"/>
      <c r="G73" s="31"/>
      <c r="H73" t="str">
        <v>4305</v>
      </c>
      <c r="I73" t="str">
        <v>Other Sales</v>
      </c>
      <c r="J73" t="str">
        <v>SALES</v>
      </c>
      <c r="K73">
        <v>112353</v>
      </c>
      <c r="L73">
        <v>4</v>
      </c>
      <c r="M73" t="str">
        <v>REVENUE</v>
      </c>
    </row>
    <row r="74" spans="1:13" x14ac:dyDescent="0.3">
      <c r="A74" t="str">
        <v>6302</v>
      </c>
      <c r="B74" t="str">
        <v>PAF - Travel &amp; Subsistence- Staff</v>
      </c>
      <c r="C74" t="str">
        <v>EXPENSE</v>
      </c>
      <c r="D74">
        <v>5</v>
      </c>
      <c r="E74" t="str">
        <v>EXPENSE</v>
      </c>
      <c r="F74" s="30"/>
      <c r="G74" s="31"/>
      <c r="H74" t="str">
        <v>5000</v>
      </c>
      <c r="I74" t="str">
        <v>Pie COGS</v>
      </c>
      <c r="J74" t="str">
        <v>DIRECTCOSTS</v>
      </c>
      <c r="K74">
        <v>112353</v>
      </c>
      <c r="L74">
        <v>5</v>
      </c>
      <c r="M74" t="str">
        <v>EXPENSE</v>
      </c>
    </row>
    <row r="75" spans="1:13" x14ac:dyDescent="0.3">
      <c r="A75" t="str">
        <v>6308</v>
      </c>
      <c r="B75" t="str">
        <v>Travel Expense:Meals &amp; Entertainment</v>
      </c>
      <c r="C75" t="str">
        <v>EXPENSE</v>
      </c>
      <c r="D75">
        <v>5</v>
      </c>
      <c r="E75" t="str">
        <v>EXPENSE</v>
      </c>
      <c r="F75" s="30"/>
      <c r="G75" s="31"/>
      <c r="H75" t="str">
        <v>5001</v>
      </c>
      <c r="I75" t="str">
        <v>Cake COGS</v>
      </c>
      <c r="J75" t="str">
        <v>DIRECTCOSTS</v>
      </c>
      <c r="K75">
        <v>112353</v>
      </c>
      <c r="L75">
        <v>5</v>
      </c>
      <c r="M75" t="str">
        <v>EXPENSE</v>
      </c>
    </row>
    <row r="76" spans="1:13" x14ac:dyDescent="0.3">
      <c r="A76" t="str">
        <v>6480</v>
      </c>
      <c r="B76" t="str">
        <v>Professional Fees:Accounting Services</v>
      </c>
      <c r="C76" t="str">
        <v>EXPENSE</v>
      </c>
      <c r="D76">
        <v>5</v>
      </c>
      <c r="E76" t="str">
        <v>EXPENSE</v>
      </c>
      <c r="F76" s="30"/>
      <c r="G76" s="31"/>
      <c r="H76" t="str">
        <v>5003</v>
      </c>
      <c r="I76" t="str">
        <v>Miscellaneous COGS</v>
      </c>
      <c r="J76" t="str">
        <v>DIRECTCOSTS</v>
      </c>
      <c r="K76">
        <v>112353</v>
      </c>
      <c r="L76">
        <v>5</v>
      </c>
      <c r="M76" t="str">
        <v>EXPENSE</v>
      </c>
    </row>
    <row r="77" spans="1:13" x14ac:dyDescent="0.3">
      <c r="A77" t="str">
        <v>6481</v>
      </c>
      <c r="B77" t="str">
        <v>Professional Fees:Legal Expense</v>
      </c>
      <c r="C77" t="str">
        <v>EXPENSE</v>
      </c>
      <c r="D77">
        <v>5</v>
      </c>
      <c r="E77" t="str">
        <v>EXPENSE</v>
      </c>
      <c r="F77" s="30"/>
      <c r="G77" s="31"/>
      <c r="H77" t="str">
        <v>5222</v>
      </c>
      <c r="I77" t="str">
        <v>Cost of Sales</v>
      </c>
      <c r="J77" t="str">
        <v>DIRECTCOSTS</v>
      </c>
      <c r="K77">
        <v>112353</v>
      </c>
      <c r="L77">
        <v>5</v>
      </c>
      <c r="M77" t="str">
        <v>EXPENSE</v>
      </c>
    </row>
    <row r="78" spans="1:13" x14ac:dyDescent="0.3">
      <c r="A78" t="str">
        <v>6482</v>
      </c>
      <c r="B78" t="str">
        <v>Bank Service Charges:Return Check Fees</v>
      </c>
      <c r="C78" t="str">
        <v>EXPENSE</v>
      </c>
      <c r="D78">
        <v>5</v>
      </c>
      <c r="E78" t="str">
        <v>EXPENSE</v>
      </c>
      <c r="F78" s="30"/>
      <c r="G78" s="31"/>
      <c r="H78" t="str">
        <v>5301</v>
      </c>
      <c r="I78" t="str">
        <v>Chicken Pie Cost of Sales</v>
      </c>
      <c r="J78" t="str">
        <v>DIRECTCOSTS</v>
      </c>
      <c r="K78">
        <v>112353</v>
      </c>
      <c r="L78">
        <v>5</v>
      </c>
      <c r="M78" t="str">
        <v>EXPENSE</v>
      </c>
    </row>
    <row r="79" spans="1:13" x14ac:dyDescent="0.3">
      <c r="A79" t="str">
        <v>6483</v>
      </c>
      <c r="B79" t="str">
        <v>Membership Dues</v>
      </c>
      <c r="C79" t="str">
        <v>EXPENSE</v>
      </c>
      <c r="D79">
        <v>5</v>
      </c>
      <c r="E79" t="str">
        <v>EXPENSE</v>
      </c>
      <c r="F79" s="30"/>
      <c r="G79" s="31"/>
      <c r="H79" t="str">
        <v>5302</v>
      </c>
      <c r="I79" t="str">
        <v>Lamb Pie Cost of Sales</v>
      </c>
      <c r="J79" t="str">
        <v>DIRECTCOSTS</v>
      </c>
      <c r="K79">
        <v>112353</v>
      </c>
      <c r="L79">
        <v>5</v>
      </c>
      <c r="M79" t="str">
        <v>EXPENSE</v>
      </c>
    </row>
    <row r="80" spans="1:13" x14ac:dyDescent="0.3">
      <c r="A80" t="str">
        <v>6484</v>
      </c>
      <c r="B80" t="str">
        <v>Staff Wages</v>
      </c>
      <c r="C80" t="str">
        <v>EXPENSE</v>
      </c>
      <c r="D80">
        <v>5</v>
      </c>
      <c r="E80" t="str">
        <v>EXPENSE</v>
      </c>
      <c r="F80" s="30"/>
      <c r="G80" s="31"/>
      <c r="H80" t="str">
        <v>5303</v>
      </c>
      <c r="I80" t="str">
        <v>Vegetarian Pie Cost of Sales</v>
      </c>
      <c r="J80" t="str">
        <v>DIRECTCOSTS</v>
      </c>
      <c r="K80">
        <v>112353</v>
      </c>
      <c r="L80">
        <v>5</v>
      </c>
      <c r="M80" t="str">
        <v>EXPENSE</v>
      </c>
    </row>
    <row r="81" spans="1:13" x14ac:dyDescent="0.3">
      <c r="A81" t="str">
        <v>6485</v>
      </c>
      <c r="B81" t="str">
        <v>Tax:State Tax</v>
      </c>
      <c r="C81" t="str">
        <v>EXPENSE</v>
      </c>
      <c r="D81">
        <v>5</v>
      </c>
      <c r="E81" t="str">
        <v>EXPENSE</v>
      </c>
      <c r="F81" s="30"/>
      <c r="G81" s="31"/>
      <c r="H81" t="str">
        <v>5304</v>
      </c>
      <c r="I81" t="str">
        <v>Crockery Cost of Sales</v>
      </c>
      <c r="J81" t="str">
        <v>DIRECTCOSTS</v>
      </c>
      <c r="K81">
        <v>112353</v>
      </c>
      <c r="L81">
        <v>5</v>
      </c>
      <c r="M81" t="str">
        <v>EXPENSE</v>
      </c>
    </row>
    <row r="82" spans="1:13" x14ac:dyDescent="0.3">
      <c r="A82" t="str">
        <v>6486</v>
      </c>
      <c r="B82" t="str">
        <v>Professional Fees:Professional Fees - Other</v>
      </c>
      <c r="C82" t="str">
        <v>EXPENSE</v>
      </c>
      <c r="D82">
        <v>5</v>
      </c>
      <c r="E82" t="str">
        <v>EXPENSE</v>
      </c>
      <c r="F82" s="30"/>
      <c r="G82" s="31"/>
      <c r="H82" t="str">
        <v>5305</v>
      </c>
      <c r="I82" t="str">
        <v>Other Cost of Sales</v>
      </c>
      <c r="J82" t="str">
        <v>DIRECTCOSTS</v>
      </c>
      <c r="K82">
        <v>112353</v>
      </c>
      <c r="L82">
        <v>5</v>
      </c>
      <c r="M82" t="str">
        <v>EXPENSE</v>
      </c>
    </row>
    <row r="83" spans="1:13" x14ac:dyDescent="0.3">
      <c r="A83" t="str">
        <v>6487</v>
      </c>
      <c r="B83" t="str">
        <v>Seminars</v>
      </c>
      <c r="C83" t="str">
        <v>EXPENSE</v>
      </c>
      <c r="D83">
        <v>5</v>
      </c>
      <c r="E83" t="str">
        <v>EXPENSE</v>
      </c>
      <c r="F83" s="30"/>
      <c r="G83" s="31"/>
      <c r="H83" t="str">
        <v>5552</v>
      </c>
      <c r="I83" t="str">
        <v>Cost of Goods Sold:COGS - Sitelogy:COGS - MRD Hosting Expense</v>
      </c>
      <c r="J83" t="str">
        <v>DIRECTCOSTS</v>
      </c>
      <c r="K83">
        <v>112353</v>
      </c>
      <c r="L83">
        <v>5</v>
      </c>
      <c r="M83" t="str">
        <v>EXPENSE</v>
      </c>
    </row>
    <row r="84" spans="1:13" x14ac:dyDescent="0.3">
      <c r="A84" t="str">
        <v>6529</v>
      </c>
      <c r="B84" t="str">
        <v>Automobile Expense:Parking</v>
      </c>
      <c r="C84" t="str">
        <v>EXPENSE</v>
      </c>
      <c r="D84">
        <v>5</v>
      </c>
      <c r="E84" t="str">
        <v>EXPENSE</v>
      </c>
      <c r="F84" s="30"/>
      <c r="G84" s="31"/>
      <c r="H84" t="str">
        <v>5555</v>
      </c>
      <c r="I84" t="str">
        <v>Tracking Code test account</v>
      </c>
      <c r="J84" t="str">
        <v>EXPENSE</v>
      </c>
      <c r="K84">
        <v>112353</v>
      </c>
      <c r="L84">
        <v>5</v>
      </c>
      <c r="M84" t="str">
        <v>EXPENSE</v>
      </c>
    </row>
    <row r="85" spans="1:13" x14ac:dyDescent="0.3">
      <c r="A85" t="str">
        <v>6720</v>
      </c>
      <c r="B85" t="str">
        <v>Cleaning</v>
      </c>
      <c r="C85" t="str">
        <v>EXPENSE</v>
      </c>
      <c r="D85">
        <v>5</v>
      </c>
      <c r="E85" t="str">
        <v>EXPENSE</v>
      </c>
      <c r="F85" s="30"/>
      <c r="G85" s="31"/>
      <c r="H85" t="str">
        <v>5556</v>
      </c>
      <c r="I85" t="str">
        <v>Office Tracking Test</v>
      </c>
      <c r="J85" t="str">
        <v>EXPENSE</v>
      </c>
      <c r="K85">
        <v>112353</v>
      </c>
      <c r="L85">
        <v>5</v>
      </c>
      <c r="M85" t="str">
        <v>EXPENSE</v>
      </c>
    </row>
    <row r="86" spans="1:13" x14ac:dyDescent="0.3">
      <c r="A86" t="str">
        <v>6721</v>
      </c>
      <c r="B86" t="str">
        <v>Casual Labor</v>
      </c>
      <c r="C86" t="str">
        <v>EXPENSE</v>
      </c>
      <c r="D86">
        <v>5</v>
      </c>
      <c r="E86" t="str">
        <v>EXPENSE</v>
      </c>
      <c r="F86" s="30"/>
      <c r="G86" s="31"/>
      <c r="H86" t="str">
        <v>5559</v>
      </c>
      <c r="I86" t="str">
        <v>Cost of Goods Sold:COGS - Commissions:COGS - Project Launch</v>
      </c>
      <c r="J86" t="str">
        <v>DIRECTCOSTS</v>
      </c>
      <c r="K86">
        <v>112353</v>
      </c>
      <c r="L86">
        <v>5</v>
      </c>
      <c r="M86" t="str">
        <v>EXPENSE</v>
      </c>
    </row>
    <row r="87" spans="1:13" x14ac:dyDescent="0.3">
      <c r="A87" t="str">
        <v>6722</v>
      </c>
      <c r="B87" t="str">
        <v>Bank Service Charges:Electronic Transfer Fees</v>
      </c>
      <c r="C87" t="str">
        <v>EXPENSE</v>
      </c>
      <c r="D87">
        <v>5</v>
      </c>
      <c r="E87" t="str">
        <v>EXPENSE</v>
      </c>
      <c r="F87" s="30"/>
      <c r="G87" s="31"/>
      <c r="H87" t="str">
        <v>5788</v>
      </c>
      <c r="I87" t="str">
        <v>Cost of Goods Sold:COGS - Merchant Account fees</v>
      </c>
      <c r="J87" t="str">
        <v>DIRECTCOSTS</v>
      </c>
      <c r="K87">
        <v>112353</v>
      </c>
      <c r="L87">
        <v>5</v>
      </c>
      <c r="M87" t="str">
        <v>EXPENSE</v>
      </c>
    </row>
    <row r="88" spans="1:13" x14ac:dyDescent="0.3">
      <c r="A88" t="str">
        <v>6723</v>
      </c>
      <c r="B88" t="str">
        <v>Automobile Expense:Mileage</v>
      </c>
      <c r="C88" t="str">
        <v>EXPENSE</v>
      </c>
      <c r="D88">
        <v>5</v>
      </c>
      <c r="E88" t="str">
        <v>EXPENSE</v>
      </c>
      <c r="F88" s="30"/>
      <c r="G88" s="31"/>
      <c r="H88" t="str">
        <v>5822</v>
      </c>
      <c r="I88" t="str">
        <v>Cost of Goods Sold:COGS - TWP</v>
      </c>
      <c r="J88" t="str">
        <v>DIRECTCOSTS</v>
      </c>
      <c r="K88">
        <v>112353</v>
      </c>
      <c r="L88">
        <v>5</v>
      </c>
      <c r="M88" t="str">
        <v>EXPENSE</v>
      </c>
    </row>
    <row r="89" spans="1:13" x14ac:dyDescent="0.3">
      <c r="A89" t="str">
        <v>6724</v>
      </c>
      <c r="B89" t="str">
        <v>Health Insurance:Officer's Health Ins - Ryan</v>
      </c>
      <c r="C89" t="str">
        <v>EXPENSE</v>
      </c>
      <c r="D89">
        <v>5</v>
      </c>
      <c r="E89" t="str">
        <v>EXPENSE</v>
      </c>
      <c r="F89" s="30"/>
      <c r="G89" s="31"/>
      <c r="H89" t="str">
        <v>5823</v>
      </c>
      <c r="I89" t="str">
        <v>Cost of Goods Sold:COGS - Sitelogy:COGS - Website Hosting</v>
      </c>
      <c r="J89" t="str">
        <v>DIRECTCOSTS</v>
      </c>
      <c r="K89">
        <v>112353</v>
      </c>
      <c r="L89">
        <v>5</v>
      </c>
      <c r="M89" t="str">
        <v>EXPENSE</v>
      </c>
    </row>
    <row r="90" spans="1:13" x14ac:dyDescent="0.3">
      <c r="A90" t="str">
        <v>6725</v>
      </c>
      <c r="B90" t="str">
        <v>Health Insurance</v>
      </c>
      <c r="C90" t="str">
        <v>EXPENSE</v>
      </c>
      <c r="D90">
        <v>5</v>
      </c>
      <c r="E90" t="str">
        <v>EXPENSE</v>
      </c>
      <c r="F90" s="30"/>
      <c r="G90" s="31"/>
      <c r="H90" t="str">
        <v>5828</v>
      </c>
      <c r="I90" t="str">
        <v>Cost of Goods Sold:COGS - TWP:COGS - Website Development</v>
      </c>
      <c r="J90" t="str">
        <v>DIRECTCOSTS</v>
      </c>
      <c r="K90">
        <v>112353</v>
      </c>
      <c r="L90">
        <v>5</v>
      </c>
      <c r="M90" t="str">
        <v>EXPENSE</v>
      </c>
    </row>
    <row r="91" spans="1:13" x14ac:dyDescent="0.3">
      <c r="A91" t="str">
        <v>6726</v>
      </c>
      <c r="B91" t="str">
        <v>Computer and Internet Expenses:Project Management Software</v>
      </c>
      <c r="C91" t="str">
        <v>EXPENSE</v>
      </c>
      <c r="D91">
        <v>5</v>
      </c>
      <c r="E91" t="str">
        <v>EXPENSE</v>
      </c>
      <c r="F91" s="30"/>
      <c r="G91" s="31"/>
      <c r="H91" t="str">
        <v>5968</v>
      </c>
      <c r="I91" t="str">
        <v>Cost of Goods Sold:COGS - Sitelogy:COGS - Website Development</v>
      </c>
      <c r="J91" t="str">
        <v>DIRECTCOSTS</v>
      </c>
      <c r="K91">
        <v>112353</v>
      </c>
      <c r="L91">
        <v>5</v>
      </c>
      <c r="M91" t="str">
        <v>EXPENSE</v>
      </c>
    </row>
    <row r="92" spans="1:13" x14ac:dyDescent="0.3">
      <c r="A92" t="str">
        <v>6727</v>
      </c>
      <c r="B92" t="str">
        <v>Computer and Internet Expenses:On-Line Store</v>
      </c>
      <c r="C92" t="str">
        <v>EXPENSE</v>
      </c>
      <c r="D92">
        <v>5</v>
      </c>
      <c r="E92" t="str">
        <v>EXPENSE</v>
      </c>
      <c r="F92" s="30"/>
      <c r="G92" s="31"/>
      <c r="H92" t="str">
        <v>5983</v>
      </c>
      <c r="I92" t="str">
        <v>Cost of Goods Sold:COGS - Commissions</v>
      </c>
      <c r="J92" t="str">
        <v>DIRECTCOSTS</v>
      </c>
      <c r="K92">
        <v>112353</v>
      </c>
      <c r="L92">
        <v>5</v>
      </c>
      <c r="M92" t="str">
        <v>EXPENSE</v>
      </c>
    </row>
    <row r="93" spans="1:13" x14ac:dyDescent="0.3">
      <c r="A93" t="str">
        <v>6728</v>
      </c>
      <c r="B93" t="str">
        <v>Payroll Processing Fees</v>
      </c>
      <c r="C93" t="str">
        <v>EXPENSE</v>
      </c>
      <c r="D93">
        <v>5</v>
      </c>
      <c r="E93" t="str">
        <v>EXPENSE</v>
      </c>
      <c r="F93" s="30"/>
      <c r="G93" s="31"/>
      <c r="H93" t="str">
        <v>5988</v>
      </c>
      <c r="I93" t="str">
        <v>Cost of Goods Sold:COGS - Speciality Projects</v>
      </c>
      <c r="J93" t="str">
        <v>DIRECTCOSTS</v>
      </c>
      <c r="K93">
        <v>112353</v>
      </c>
      <c r="L93">
        <v>5</v>
      </c>
      <c r="M93" t="str">
        <v>EXPENSE</v>
      </c>
    </row>
    <row r="94" spans="1:13" x14ac:dyDescent="0.3">
      <c r="A94" t="str">
        <v>6729</v>
      </c>
      <c r="B94" t="str">
        <v>Officer Wages</v>
      </c>
      <c r="C94" t="str">
        <v>EXPENSE</v>
      </c>
      <c r="D94">
        <v>5</v>
      </c>
      <c r="E94" t="str">
        <v>EXPENSE</v>
      </c>
      <c r="F94" s="30"/>
      <c r="G94" s="31"/>
      <c r="H94" t="str">
        <v>6001</v>
      </c>
      <c r="I94" t="str">
        <v>Fundraising - consultants</v>
      </c>
      <c r="J94" t="str">
        <v>EXPENSE</v>
      </c>
      <c r="K94">
        <v>112353</v>
      </c>
      <c r="L94">
        <v>5</v>
      </c>
      <c r="M94" t="str">
        <v>EXPENSE</v>
      </c>
    </row>
    <row r="95" spans="1:13" x14ac:dyDescent="0.3">
      <c r="A95" t="str">
        <v>6789</v>
      </c>
      <c r="B95" t="str">
        <v>Test Expense</v>
      </c>
      <c r="C95" t="str">
        <v>EXPENSE</v>
      </c>
      <c r="D95">
        <v>5</v>
      </c>
      <c r="E95" t="str">
        <v>EXPENSE</v>
      </c>
      <c r="F95" s="30"/>
      <c r="G95" s="31"/>
      <c r="H95" t="str">
        <v>6050</v>
      </c>
      <c r="I95" t="str">
        <v>Food Costs</v>
      </c>
      <c r="J95" t="str">
        <v>DIRECTCOSTS</v>
      </c>
      <c r="K95">
        <v>112353</v>
      </c>
      <c r="L95">
        <v>5</v>
      </c>
      <c r="M95" t="str">
        <v>EXPENSE</v>
      </c>
    </row>
    <row r="96" spans="1:13" x14ac:dyDescent="0.3">
      <c r="A96" t="str">
        <v>6950</v>
      </c>
      <c r="B96" t="str">
        <v>Business License</v>
      </c>
      <c r="C96" t="str">
        <v>EXPENSE</v>
      </c>
      <c r="D96">
        <v>5</v>
      </c>
      <c r="E96" t="str">
        <v>EXPENSE</v>
      </c>
      <c r="F96" s="30"/>
      <c r="G96" s="31"/>
      <c r="H96" t="str">
        <v>6052</v>
      </c>
      <c r="I96" t="str">
        <v>Beverage / Liquor Costs</v>
      </c>
      <c r="J96" t="str">
        <v>DIRECTCOSTS</v>
      </c>
      <c r="K96">
        <v>112353</v>
      </c>
      <c r="L96">
        <v>5</v>
      </c>
      <c r="M96" t="str">
        <v>EXPENSE</v>
      </c>
    </row>
    <row r="97" spans="1:13" x14ac:dyDescent="0.3">
      <c r="A97" t="str">
        <v>6951</v>
      </c>
      <c r="B97" t="str">
        <v>Misc.</v>
      </c>
      <c r="C97" t="str">
        <v>EXPENSE</v>
      </c>
      <c r="D97">
        <v>5</v>
      </c>
      <c r="E97" t="str">
        <v>EXPENSE</v>
      </c>
      <c r="F97" s="30"/>
      <c r="G97" s="31"/>
      <c r="H97" t="str">
        <v>6054</v>
      </c>
      <c r="I97" t="str">
        <v>Supplies</v>
      </c>
      <c r="J97" t="str">
        <v>DIRECTCOSTS</v>
      </c>
      <c r="K97">
        <v>112353</v>
      </c>
      <c r="L97">
        <v>5</v>
      </c>
      <c r="M97" t="str">
        <v>EXPENSE</v>
      </c>
    </row>
    <row r="98" spans="1:13" x14ac:dyDescent="0.3">
      <c r="A98" t="str">
        <v>7301</v>
      </c>
      <c r="B98" t="str">
        <v>Salaries</v>
      </c>
      <c r="C98" t="str">
        <v>OVERHEADS</v>
      </c>
      <c r="D98">
        <v>5</v>
      </c>
      <c r="E98" t="str">
        <v>EXPENSE</v>
      </c>
      <c r="F98" s="30"/>
      <c r="G98" s="31"/>
      <c r="H98" t="str">
        <v>6056</v>
      </c>
      <c r="I98" t="str">
        <v>Occupancy</v>
      </c>
      <c r="J98" t="str">
        <v>EXPENSE</v>
      </c>
      <c r="K98">
        <v>112353</v>
      </c>
      <c r="L98">
        <v>5</v>
      </c>
      <c r="M98" t="str">
        <v>EXPENSE</v>
      </c>
    </row>
    <row r="99" spans="1:13" x14ac:dyDescent="0.3">
      <c r="A99" t="str">
        <v>7302</v>
      </c>
      <c r="B99" t="str">
        <v>Wages</v>
      </c>
      <c r="C99" t="str">
        <v>OVERHEADS</v>
      </c>
      <c r="D99">
        <v>5</v>
      </c>
      <c r="E99" t="str">
        <v>EXPENSE</v>
      </c>
      <c r="F99" s="30"/>
      <c r="G99" s="31"/>
      <c r="H99" t="str">
        <v>6058</v>
      </c>
      <c r="I99" t="str">
        <v>Labor</v>
      </c>
      <c r="J99" t="str">
        <v>DIRECTCOSTS</v>
      </c>
      <c r="K99">
        <v>112353</v>
      </c>
      <c r="L99">
        <v>5</v>
      </c>
      <c r="M99" t="str">
        <v>EXPENSE</v>
      </c>
    </row>
    <row r="100" spans="1:13" x14ac:dyDescent="0.3">
      <c r="A100" t="str">
        <v>7303</v>
      </c>
      <c r="B100" t="str">
        <v>Marketing</v>
      </c>
      <c r="C100" t="str">
        <v>OVERHEADS</v>
      </c>
      <c r="D100">
        <v>5</v>
      </c>
      <c r="E100" t="str">
        <v>EXPENSE</v>
      </c>
      <c r="F100" s="30"/>
      <c r="G100" s="31"/>
      <c r="H100" t="str">
        <v>6060</v>
      </c>
      <c r="I100" t="str">
        <v>Tax</v>
      </c>
      <c r="J100" t="str">
        <v>EXPENSE</v>
      </c>
      <c r="K100">
        <v>112353</v>
      </c>
      <c r="L100">
        <v>5</v>
      </c>
      <c r="M100" t="str">
        <v>EXPENSE</v>
      </c>
    </row>
    <row r="101" spans="1:13" x14ac:dyDescent="0.3">
      <c r="A101" t="str">
        <v>7304</v>
      </c>
      <c r="B101" t="str">
        <v>Hotel Costs</v>
      </c>
      <c r="C101" t="str">
        <v>OVERHEADS</v>
      </c>
      <c r="D101">
        <v>5</v>
      </c>
      <c r="E101" t="str">
        <v>EXPENSE</v>
      </c>
      <c r="F101" s="30"/>
      <c r="G101" s="31"/>
      <c r="H101" t="str">
        <v>6099</v>
      </c>
      <c r="I101" t="str">
        <v>Void</v>
      </c>
      <c r="J101" t="str">
        <v>EXPENSE</v>
      </c>
      <c r="K101">
        <v>112353</v>
      </c>
      <c r="L101">
        <v>5</v>
      </c>
      <c r="M101" t="str">
        <v>EXPENSE</v>
      </c>
    </row>
    <row r="102" spans="1:13" x14ac:dyDescent="0.3">
      <c r="A102" t="str">
        <v>7305</v>
      </c>
      <c r="B102" t="str">
        <v>Meeting Costs</v>
      </c>
      <c r="C102" t="str">
        <v>OVERHEADS</v>
      </c>
      <c r="D102">
        <v>5</v>
      </c>
      <c r="E102" t="str">
        <v>EXPENSE</v>
      </c>
      <c r="F102" s="30"/>
      <c r="G102" s="31"/>
      <c r="H102" t="str">
        <v>6189</v>
      </c>
      <c r="I102" t="str">
        <v>Advertising and Promotion:Printing Expense</v>
      </c>
      <c r="J102" t="str">
        <v>EXPENSE</v>
      </c>
      <c r="K102">
        <v>112353</v>
      </c>
      <c r="L102">
        <v>5</v>
      </c>
      <c r="M102" t="str">
        <v>EXPENSE</v>
      </c>
    </row>
    <row r="103" spans="1:13" x14ac:dyDescent="0.3">
      <c r="A103" t="str">
        <v>7306</v>
      </c>
      <c r="B103" t="str">
        <v>Subsistence</v>
      </c>
      <c r="C103" t="str">
        <v>OVERHEADS</v>
      </c>
      <c r="D103">
        <v>5</v>
      </c>
      <c r="E103" t="str">
        <v>EXPENSE</v>
      </c>
      <c r="F103" s="30"/>
      <c r="G103" s="31"/>
      <c r="H103" t="str">
        <v>6268</v>
      </c>
      <c r="I103" t="str">
        <v>Dues &amp; Subscriptions</v>
      </c>
      <c r="J103" t="str">
        <v>EXPENSE</v>
      </c>
      <c r="K103">
        <v>112353</v>
      </c>
      <c r="L103">
        <v>5</v>
      </c>
      <c r="M103" t="str">
        <v>EXPENSE</v>
      </c>
    </row>
    <row r="104" spans="1:13" x14ac:dyDescent="0.3">
      <c r="A104" t="str">
        <v>7307</v>
      </c>
      <c r="B104" t="str">
        <v>Market Stall Rent</v>
      </c>
      <c r="C104" t="str">
        <v>OVERHEADS</v>
      </c>
      <c r="D104">
        <v>5</v>
      </c>
      <c r="E104" t="str">
        <v>EXPENSE</v>
      </c>
      <c r="F104" s="30"/>
      <c r="G104" s="31"/>
      <c r="H104" t="str">
        <v>6269</v>
      </c>
      <c r="I104" t="str">
        <v>Professional Development</v>
      </c>
      <c r="J104" t="str">
        <v>EXPENSE</v>
      </c>
      <c r="K104">
        <v>112353</v>
      </c>
      <c r="L104">
        <v>5</v>
      </c>
      <c r="M104" t="str">
        <v>EXPENSE</v>
      </c>
    </row>
    <row r="105" spans="1:13" x14ac:dyDescent="0.3">
      <c r="A105" t="str">
        <v>7308</v>
      </c>
      <c r="B105" t="str">
        <v>Legal Fees</v>
      </c>
      <c r="C105" t="str">
        <v>OVERHEADS</v>
      </c>
      <c r="D105">
        <v>5</v>
      </c>
      <c r="E105" t="str">
        <v>EXPENSE</v>
      </c>
      <c r="F105" s="30"/>
      <c r="G105" s="31"/>
      <c r="H105" t="str">
        <v>6302</v>
      </c>
      <c r="I105" t="str">
        <v>PAF - Travel &amp; Subsistence- Staff</v>
      </c>
      <c r="J105" t="str">
        <v>EXPENSE</v>
      </c>
      <c r="K105">
        <v>112353</v>
      </c>
      <c r="L105">
        <v>5</v>
      </c>
      <c r="M105" t="str">
        <v>EXPENSE</v>
      </c>
    </row>
    <row r="106" spans="1:13" x14ac:dyDescent="0.3">
      <c r="A106" t="str">
        <v>7309</v>
      </c>
      <c r="B106" t="str">
        <v>Bank Charges</v>
      </c>
      <c r="C106" t="str">
        <v>OVERHEADS</v>
      </c>
      <c r="D106">
        <v>5</v>
      </c>
      <c r="E106" t="str">
        <v>EXPENSE</v>
      </c>
      <c r="F106" s="30"/>
      <c r="G106" s="31"/>
      <c r="H106" t="str">
        <v>6308</v>
      </c>
      <c r="I106" t="str">
        <v>Travel Expense:Meals &amp; Entertainment</v>
      </c>
      <c r="J106" t="str">
        <v>EXPENSE</v>
      </c>
      <c r="K106">
        <v>112353</v>
      </c>
      <c r="L106">
        <v>5</v>
      </c>
      <c r="M106" t="str">
        <v>EXPENSE</v>
      </c>
    </row>
    <row r="107" spans="1:13" x14ac:dyDescent="0.3">
      <c r="A107" t="str">
        <v>50000</v>
      </c>
      <c r="B107" t="str">
        <v>*Cost of Goods Sold (I)</v>
      </c>
      <c r="C107" t="str">
        <v>DIRECTCOSTS</v>
      </c>
      <c r="D107">
        <v>5</v>
      </c>
      <c r="E107" t="str">
        <v>EXPENSE</v>
      </c>
      <c r="F107" s="30"/>
      <c r="G107" s="31"/>
      <c r="H107" t="str">
        <v>6480</v>
      </c>
      <c r="I107" t="str">
        <v>Professional Fees:Accounting Services</v>
      </c>
      <c r="J107" t="str">
        <v>EXPENSE</v>
      </c>
      <c r="K107">
        <v>112353</v>
      </c>
      <c r="L107">
        <v>5</v>
      </c>
      <c r="M107" t="str">
        <v>EXPENSE</v>
      </c>
    </row>
    <row r="108" spans="1:13" x14ac:dyDescent="0.3">
      <c r="A108" t="str">
        <v>60000</v>
      </c>
      <c r="B108" t="str">
        <v>Advertising and Promotion</v>
      </c>
      <c r="C108" t="str">
        <v>EXPENSE</v>
      </c>
      <c r="D108">
        <v>5</v>
      </c>
      <c r="E108" t="str">
        <v>EXPENSE</v>
      </c>
      <c r="F108" s="30"/>
      <c r="G108" s="31"/>
      <c r="H108" t="str">
        <v>6481</v>
      </c>
      <c r="I108" t="str">
        <v>Professional Fees:Legal Expense</v>
      </c>
      <c r="J108" t="str">
        <v>EXPENSE</v>
      </c>
      <c r="K108">
        <v>112353</v>
      </c>
      <c r="L108">
        <v>5</v>
      </c>
      <c r="M108" t="str">
        <v>EXPENSE</v>
      </c>
    </row>
    <row r="109" spans="1:13" x14ac:dyDescent="0.3">
      <c r="A109" t="str">
        <v>60200</v>
      </c>
      <c r="B109" t="str">
        <v>Automobile Expense</v>
      </c>
      <c r="C109" t="str">
        <v>EXPENSE</v>
      </c>
      <c r="D109">
        <v>5</v>
      </c>
      <c r="E109" t="str">
        <v>EXPENSE</v>
      </c>
      <c r="F109" s="30"/>
      <c r="G109" s="31"/>
      <c r="H109" t="str">
        <v>6482</v>
      </c>
      <c r="I109" t="str">
        <v>Bank Service Charges:Return Check Fees</v>
      </c>
      <c r="J109" t="str">
        <v>EXPENSE</v>
      </c>
      <c r="K109">
        <v>112353</v>
      </c>
      <c r="L109">
        <v>5</v>
      </c>
      <c r="M109" t="str">
        <v>EXPENSE</v>
      </c>
    </row>
    <row r="110" spans="1:13" x14ac:dyDescent="0.3">
      <c r="A110" t="str">
        <v>60400</v>
      </c>
      <c r="B110" t="str">
        <v>Bank Service Charges</v>
      </c>
      <c r="C110" t="str">
        <v>EXPENSE</v>
      </c>
      <c r="D110">
        <v>5</v>
      </c>
      <c r="E110" t="str">
        <v>EXPENSE</v>
      </c>
      <c r="F110" s="30"/>
      <c r="G110" s="31"/>
      <c r="H110" t="str">
        <v>6483</v>
      </c>
      <c r="I110" t="str">
        <v>Membership Dues</v>
      </c>
      <c r="J110" t="str">
        <v>EXPENSE</v>
      </c>
      <c r="K110">
        <v>112353</v>
      </c>
      <c r="L110">
        <v>5</v>
      </c>
      <c r="M110" t="str">
        <v>EXPENSE</v>
      </c>
    </row>
    <row r="111" spans="1:13" x14ac:dyDescent="0.3">
      <c r="A111" t="str">
        <v>61700</v>
      </c>
      <c r="B111" t="str">
        <v>Computer and Internet Expenses</v>
      </c>
      <c r="C111" t="str">
        <v>EXPENSE</v>
      </c>
      <c r="D111">
        <v>5</v>
      </c>
      <c r="E111" t="str">
        <v>EXPENSE</v>
      </c>
      <c r="F111" s="30"/>
      <c r="G111" s="31"/>
      <c r="H111" t="str">
        <v>6484</v>
      </c>
      <c r="I111" t="str">
        <v>Staff Wages</v>
      </c>
      <c r="J111" t="str">
        <v>EXPENSE</v>
      </c>
      <c r="K111">
        <v>112353</v>
      </c>
      <c r="L111">
        <v>5</v>
      </c>
      <c r="M111" t="str">
        <v>EXPENSE</v>
      </c>
    </row>
    <row r="112" spans="1:13" x14ac:dyDescent="0.3">
      <c r="A112" t="str">
        <v>62400</v>
      </c>
      <c r="B112" t="str">
        <v>Depreciation Expense</v>
      </c>
      <c r="C112" t="str">
        <v>EXPENSE</v>
      </c>
      <c r="D112">
        <v>5</v>
      </c>
      <c r="E112" t="str">
        <v>EXPENSE</v>
      </c>
      <c r="F112" s="30"/>
      <c r="G112" s="31"/>
      <c r="H112" t="str">
        <v>6485</v>
      </c>
      <c r="I112" t="str">
        <v>Tax:State Tax</v>
      </c>
      <c r="J112" t="str">
        <v>EXPENSE</v>
      </c>
      <c r="K112">
        <v>112353</v>
      </c>
      <c r="L112">
        <v>5</v>
      </c>
      <c r="M112" t="str">
        <v>EXPENSE</v>
      </c>
    </row>
    <row r="113" spans="1:13" x14ac:dyDescent="0.3">
      <c r="A113" t="str">
        <v>63300</v>
      </c>
      <c r="B113" t="str">
        <v>Insurance Expense</v>
      </c>
      <c r="C113" t="str">
        <v>EXPENSE</v>
      </c>
      <c r="D113">
        <v>5</v>
      </c>
      <c r="E113" t="str">
        <v>EXPENSE</v>
      </c>
      <c r="F113" s="30"/>
      <c r="G113" s="31"/>
      <c r="H113" t="str">
        <v>6486</v>
      </c>
      <c r="I113" t="str">
        <v>Professional Fees:Professional Fees - Other</v>
      </c>
      <c r="J113" t="str">
        <v>EXPENSE</v>
      </c>
      <c r="K113">
        <v>112353</v>
      </c>
      <c r="L113">
        <v>5</v>
      </c>
      <c r="M113" t="str">
        <v>EXPENSE</v>
      </c>
    </row>
    <row r="114" spans="1:13" x14ac:dyDescent="0.3">
      <c r="A114" t="str">
        <v>63400</v>
      </c>
      <c r="B114" t="str">
        <v>Interest Expense</v>
      </c>
      <c r="C114" t="str">
        <v>EXPENSE</v>
      </c>
      <c r="D114">
        <v>5</v>
      </c>
      <c r="E114" t="str">
        <v>EXPENSE</v>
      </c>
      <c r="F114" s="30"/>
      <c r="G114" s="31"/>
      <c r="H114" t="str">
        <v>6487</v>
      </c>
      <c r="I114" t="str">
        <v>Seminars</v>
      </c>
      <c r="J114" t="str">
        <v>EXPENSE</v>
      </c>
      <c r="K114">
        <v>112353</v>
      </c>
      <c r="L114">
        <v>5</v>
      </c>
      <c r="M114" t="str">
        <v>EXPENSE</v>
      </c>
    </row>
    <row r="115" spans="1:13" x14ac:dyDescent="0.3">
      <c r="A115" t="str">
        <v>64300</v>
      </c>
      <c r="B115" t="str">
        <v>Meals and Entertainment</v>
      </c>
      <c r="C115" t="str">
        <v>EXPENSE</v>
      </c>
      <c r="D115">
        <v>5</v>
      </c>
      <c r="E115" t="str">
        <v>EXPENSE</v>
      </c>
      <c r="F115" s="30"/>
      <c r="G115" s="31"/>
      <c r="H115" t="str">
        <v>6529</v>
      </c>
      <c r="I115" t="str">
        <v>Automobile Expense:Parking</v>
      </c>
      <c r="J115" t="str">
        <v>EXPENSE</v>
      </c>
      <c r="K115">
        <v>112353</v>
      </c>
      <c r="L115">
        <v>5</v>
      </c>
      <c r="M115" t="str">
        <v>EXPENSE</v>
      </c>
    </row>
    <row r="116" spans="1:13" x14ac:dyDescent="0.3">
      <c r="A116" t="str">
        <v>64900</v>
      </c>
      <c r="B116" t="str">
        <v>Office Supplies</v>
      </c>
      <c r="C116" t="str">
        <v>EXPENSE</v>
      </c>
      <c r="D116">
        <v>5</v>
      </c>
      <c r="E116" t="str">
        <v>EXPENSE</v>
      </c>
      <c r="F116" s="30"/>
      <c r="G116" s="31"/>
      <c r="H116" t="str">
        <v>6720</v>
      </c>
      <c r="I116" t="str">
        <v>Cleaning</v>
      </c>
      <c r="J116" t="str">
        <v>EXPENSE</v>
      </c>
      <c r="K116">
        <v>112353</v>
      </c>
      <c r="L116">
        <v>5</v>
      </c>
      <c r="M116" t="str">
        <v>EXPENSE</v>
      </c>
    </row>
    <row r="117" spans="1:13" x14ac:dyDescent="0.3">
      <c r="A117" t="str">
        <v>66000</v>
      </c>
      <c r="B117" t="str">
        <v>Payroll Expenses</v>
      </c>
      <c r="C117" t="str">
        <v>EXPENSE</v>
      </c>
      <c r="D117">
        <v>5</v>
      </c>
      <c r="E117" t="str">
        <v>EXPENSE</v>
      </c>
      <c r="F117" s="30"/>
      <c r="G117" s="31"/>
      <c r="H117" t="str">
        <v>6721</v>
      </c>
      <c r="I117" t="str">
        <v>Casual Labor</v>
      </c>
      <c r="J117" t="str">
        <v>EXPENSE</v>
      </c>
      <c r="K117">
        <v>112353</v>
      </c>
      <c r="L117">
        <v>5</v>
      </c>
      <c r="M117" t="str">
        <v>EXPENSE</v>
      </c>
    </row>
    <row r="118" spans="1:13" x14ac:dyDescent="0.3">
      <c r="A118" t="str">
        <v>66700</v>
      </c>
      <c r="B118" t="str">
        <v>Professional Fees</v>
      </c>
      <c r="C118" t="str">
        <v>EXPENSE</v>
      </c>
      <c r="D118">
        <v>5</v>
      </c>
      <c r="E118" t="str">
        <v>EXPENSE</v>
      </c>
      <c r="F118" s="30"/>
      <c r="G118" s="31"/>
      <c r="H118" t="str">
        <v>6722</v>
      </c>
      <c r="I118" t="str">
        <v>Bank Service Charges:Electronic Transfer Fees</v>
      </c>
      <c r="J118" t="str">
        <v>EXPENSE</v>
      </c>
      <c r="K118">
        <v>112353</v>
      </c>
      <c r="L118">
        <v>5</v>
      </c>
      <c r="M118" t="str">
        <v>EXPENSE</v>
      </c>
    </row>
    <row r="119" spans="1:13" x14ac:dyDescent="0.3">
      <c r="A119" t="str">
        <v>67100</v>
      </c>
      <c r="B119" t="str">
        <v>Rent Expense</v>
      </c>
      <c r="C119" t="str">
        <v>EXPENSE</v>
      </c>
      <c r="D119">
        <v>5</v>
      </c>
      <c r="E119" t="str">
        <v>EXPENSE</v>
      </c>
      <c r="F119" s="30"/>
      <c r="G119" s="31"/>
      <c r="H119" t="str">
        <v>6723</v>
      </c>
      <c r="I119" t="str">
        <v>Automobile Expense:Mileage</v>
      </c>
      <c r="J119" t="str">
        <v>EXPENSE</v>
      </c>
      <c r="K119">
        <v>112353</v>
      </c>
      <c r="L119">
        <v>5</v>
      </c>
      <c r="M119" t="str">
        <v>EXPENSE</v>
      </c>
    </row>
    <row r="120" spans="1:13" x14ac:dyDescent="0.3">
      <c r="A120" t="str">
        <v>67200</v>
      </c>
      <c r="B120" t="str">
        <v>Repairs and Maintenance</v>
      </c>
      <c r="C120" t="str">
        <v>EXPENSE</v>
      </c>
      <c r="D120">
        <v>5</v>
      </c>
      <c r="E120" t="str">
        <v>EXPENSE</v>
      </c>
      <c r="F120" s="30"/>
      <c r="G120" s="31"/>
      <c r="H120" t="str">
        <v>6724</v>
      </c>
      <c r="I120" t="str">
        <v>Health Insurance:Officer's Health Ins - Ryan</v>
      </c>
      <c r="J120" t="str">
        <v>EXPENSE</v>
      </c>
      <c r="K120">
        <v>112353</v>
      </c>
      <c r="L120">
        <v>5</v>
      </c>
      <c r="M120" t="str">
        <v>EXPENSE</v>
      </c>
    </row>
    <row r="121" spans="1:13" x14ac:dyDescent="0.3">
      <c r="A121" t="str">
        <v>68100</v>
      </c>
      <c r="B121" t="str">
        <v>Telephone Expense</v>
      </c>
      <c r="C121" t="str">
        <v>EXPENSE</v>
      </c>
      <c r="D121">
        <v>5</v>
      </c>
      <c r="E121" t="str">
        <v>EXPENSE</v>
      </c>
      <c r="F121" s="30"/>
      <c r="G121" s="31"/>
      <c r="H121" t="str">
        <v>6725</v>
      </c>
      <c r="I121" t="str">
        <v>Health Insurance</v>
      </c>
      <c r="J121" t="str">
        <v>EXPENSE</v>
      </c>
      <c r="K121">
        <v>112353</v>
      </c>
      <c r="L121">
        <v>5</v>
      </c>
      <c r="M121" t="str">
        <v>EXPENSE</v>
      </c>
    </row>
    <row r="122" spans="1:13" x14ac:dyDescent="0.3">
      <c r="A122" t="str">
        <v>68400</v>
      </c>
      <c r="B122" t="str">
        <v>Travel Expense</v>
      </c>
      <c r="C122" t="str">
        <v>EXPENSE</v>
      </c>
      <c r="D122">
        <v>5</v>
      </c>
      <c r="E122" t="str">
        <v>EXPENSE</v>
      </c>
      <c r="F122" s="30"/>
      <c r="G122" s="31"/>
      <c r="H122" t="str">
        <v>6726</v>
      </c>
      <c r="I122" t="str">
        <v>Computer and Internet Expenses:Project Management Software</v>
      </c>
      <c r="J122" t="str">
        <v>EXPENSE</v>
      </c>
      <c r="K122">
        <v>112353</v>
      </c>
      <c r="L122">
        <v>5</v>
      </c>
      <c r="M122" t="str">
        <v>EXPENSE</v>
      </c>
    </row>
    <row r="123" spans="1:13" x14ac:dyDescent="0.3">
      <c r="A123" t="str">
        <v>68600</v>
      </c>
      <c r="B123" t="str">
        <v>Utilities</v>
      </c>
      <c r="C123" t="str">
        <v>EXPENSE</v>
      </c>
      <c r="D123">
        <v>5</v>
      </c>
      <c r="E123" t="str">
        <v>EXPENSE</v>
      </c>
      <c r="F123" s="30"/>
      <c r="G123" s="31"/>
      <c r="H123" t="str">
        <v>6727</v>
      </c>
      <c r="I123" t="str">
        <v>Computer and Internet Expenses:On-Line Store</v>
      </c>
      <c r="J123" t="str">
        <v>EXPENSE</v>
      </c>
      <c r="K123">
        <v>112353</v>
      </c>
      <c r="L123">
        <v>5</v>
      </c>
      <c r="M123" t="str">
        <v>EXPENSE</v>
      </c>
    </row>
    <row r="124" spans="1:13" x14ac:dyDescent="0.3">
      <c r="A124" t="str">
        <v>69800</v>
      </c>
      <c r="B124" t="str">
        <v>Uncategorized Expenses</v>
      </c>
      <c r="C124" t="str">
        <v>EXPENSE</v>
      </c>
      <c r="D124">
        <v>5</v>
      </c>
      <c r="E124" t="str">
        <v>EXPENSE</v>
      </c>
      <c r="F124" s="30"/>
      <c r="G124" s="31"/>
      <c r="H124" t="str">
        <v>6728</v>
      </c>
      <c r="I124" t="str">
        <v>Payroll Processing Fees</v>
      </c>
      <c r="J124" t="str">
        <v>EXPENSE</v>
      </c>
      <c r="K124">
        <v>112353</v>
      </c>
      <c r="L124">
        <v>5</v>
      </c>
      <c r="M124" t="str">
        <v>EXPENSE</v>
      </c>
    </row>
    <row r="125" spans="1:13" x14ac:dyDescent="0.3">
      <c r="A125" t="str">
        <v>80000</v>
      </c>
      <c r="B125" t="str">
        <v>How do I expense this? (I)</v>
      </c>
      <c r="C125" t="str">
        <v>EXPENSE</v>
      </c>
      <c r="D125">
        <v>5</v>
      </c>
      <c r="E125" t="str">
        <v>EXPENSE</v>
      </c>
      <c r="F125" s="30"/>
      <c r="G125" s="31"/>
      <c r="H125" t="str">
        <v>6729</v>
      </c>
      <c r="I125" t="str">
        <v>Officer Wages</v>
      </c>
      <c r="J125" t="str">
        <v>EXPENSE</v>
      </c>
      <c r="K125">
        <v>112353</v>
      </c>
      <c r="L125">
        <v>5</v>
      </c>
      <c r="M125" t="str">
        <v>EXPENSE</v>
      </c>
    </row>
    <row r="126" spans="1:13" x14ac:dyDescent="0.3">
      <c r="A126" t="str">
        <v>COGs</v>
      </c>
      <c r="B126" t="str">
        <v>Cost of Goods</v>
      </c>
      <c r="C126" t="str">
        <v>DIRECTCOSTS</v>
      </c>
      <c r="D126">
        <v>5</v>
      </c>
      <c r="E126" t="str">
        <v>EXPENSE</v>
      </c>
      <c r="F126" s="30"/>
      <c r="G126" s="31"/>
      <c r="H126" t="str">
        <v>6789</v>
      </c>
      <c r="I126" t="str">
        <v>Test Expense</v>
      </c>
      <c r="J126" t="str">
        <v>EXPENSE</v>
      </c>
      <c r="K126">
        <v>112353</v>
      </c>
      <c r="L126">
        <v>5</v>
      </c>
      <c r="M126" t="str">
        <v>EXPENSE</v>
      </c>
    </row>
    <row r="127" spans="1:13" x14ac:dyDescent="0.3">
      <c r="A127" t="str">
        <v>QB-UnExp</v>
      </c>
      <c r="B127" t="str">
        <v>Uncategorized Expense</v>
      </c>
      <c r="C127" t="str">
        <v>EXPENSE</v>
      </c>
      <c r="D127">
        <v>5</v>
      </c>
      <c r="E127" t="str">
        <v>EXPENSE</v>
      </c>
      <c r="F127" s="30"/>
      <c r="G127" s="31"/>
      <c r="H127" t="str">
        <v>6950</v>
      </c>
      <c r="I127" t="str">
        <v>Business License</v>
      </c>
      <c r="J127" t="str">
        <v>EXPENSE</v>
      </c>
      <c r="K127">
        <v>112353</v>
      </c>
      <c r="L127">
        <v>5</v>
      </c>
      <c r="M127" t="str">
        <v>EXPENSE</v>
      </c>
    </row>
    <row r="128" spans="1:13" x14ac:dyDescent="0.3">
      <c r="F128" s="30"/>
      <c r="G128" s="31"/>
      <c r="H128" t="str">
        <v>6951</v>
      </c>
      <c r="I128" t="str">
        <v>Misc.</v>
      </c>
      <c r="J128" t="str">
        <v>EXPENSE</v>
      </c>
      <c r="K128">
        <v>112353</v>
      </c>
      <c r="L128">
        <v>5</v>
      </c>
      <c r="M128" t="str">
        <v>EXPENSE</v>
      </c>
    </row>
    <row r="129" spans="6:13" x14ac:dyDescent="0.3">
      <c r="F129" s="30"/>
      <c r="G129" s="31"/>
      <c r="H129" t="str">
        <v>7202</v>
      </c>
      <c r="I129" t="str">
        <v>Other Income</v>
      </c>
      <c r="J129" t="str">
        <v>REVENUE</v>
      </c>
      <c r="K129">
        <v>112353</v>
      </c>
      <c r="L129">
        <v>4</v>
      </c>
      <c r="M129" t="str">
        <v>REVENUE</v>
      </c>
    </row>
    <row r="130" spans="6:13" x14ac:dyDescent="0.3">
      <c r="F130" s="30"/>
      <c r="G130" s="31"/>
      <c r="H130" t="str">
        <v>7301</v>
      </c>
      <c r="I130" t="str">
        <v>Salaries</v>
      </c>
      <c r="J130" t="str">
        <v>OVERHEADS</v>
      </c>
      <c r="K130">
        <v>112353</v>
      </c>
      <c r="L130">
        <v>5</v>
      </c>
      <c r="M130" t="str">
        <v>EXPENSE</v>
      </c>
    </row>
    <row r="131" spans="6:13" x14ac:dyDescent="0.3">
      <c r="H131" t="str">
        <v>7302</v>
      </c>
      <c r="I131" t="str">
        <v>Wages</v>
      </c>
      <c r="J131" t="str">
        <v>OVERHEADS</v>
      </c>
      <c r="K131">
        <v>112353</v>
      </c>
      <c r="L131">
        <v>5</v>
      </c>
      <c r="M131" t="str">
        <v>EXPENSE</v>
      </c>
    </row>
    <row r="132" spans="6:13" x14ac:dyDescent="0.3">
      <c r="H132" t="str">
        <v>7303</v>
      </c>
      <c r="I132" t="str">
        <v>Marketing</v>
      </c>
      <c r="J132" t="str">
        <v>OVERHEADS</v>
      </c>
      <c r="K132">
        <v>112353</v>
      </c>
      <c r="L132">
        <v>5</v>
      </c>
      <c r="M132" t="str">
        <v>EXPENSE</v>
      </c>
    </row>
    <row r="133" spans="6:13" x14ac:dyDescent="0.3">
      <c r="H133" t="str">
        <v>7304</v>
      </c>
      <c r="I133" t="str">
        <v>Hotel Costs</v>
      </c>
      <c r="J133" t="str">
        <v>OVERHEADS</v>
      </c>
      <c r="K133">
        <v>112353</v>
      </c>
      <c r="L133">
        <v>5</v>
      </c>
      <c r="M133" t="str">
        <v>EXPENSE</v>
      </c>
    </row>
    <row r="134" spans="6:13" x14ac:dyDescent="0.3">
      <c r="H134" t="str">
        <v>7305</v>
      </c>
      <c r="I134" t="str">
        <v>Meeting Costs</v>
      </c>
      <c r="J134" t="str">
        <v>OVERHEADS</v>
      </c>
      <c r="K134">
        <v>112353</v>
      </c>
      <c r="L134">
        <v>5</v>
      </c>
      <c r="M134" t="str">
        <v>EXPENSE</v>
      </c>
    </row>
    <row r="135" spans="6:13" x14ac:dyDescent="0.3">
      <c r="H135" t="str">
        <v>7306</v>
      </c>
      <c r="I135" t="str">
        <v>Subsistence</v>
      </c>
      <c r="J135" t="str">
        <v>OVERHEADS</v>
      </c>
      <c r="K135">
        <v>112353</v>
      </c>
      <c r="L135">
        <v>5</v>
      </c>
      <c r="M135" t="str">
        <v>EXPENSE</v>
      </c>
    </row>
    <row r="136" spans="6:13" x14ac:dyDescent="0.3">
      <c r="H136" t="str">
        <v>7307</v>
      </c>
      <c r="I136" t="str">
        <v>Market Stall Rent</v>
      </c>
      <c r="J136" t="str">
        <v>OVERHEADS</v>
      </c>
      <c r="K136">
        <v>112353</v>
      </c>
      <c r="L136">
        <v>5</v>
      </c>
      <c r="M136" t="str">
        <v>EXPENSE</v>
      </c>
    </row>
    <row r="137" spans="6:13" x14ac:dyDescent="0.3">
      <c r="H137" t="str">
        <v>7308</v>
      </c>
      <c r="I137" t="str">
        <v>Legal Fees</v>
      </c>
      <c r="J137" t="str">
        <v>OVERHEADS</v>
      </c>
      <c r="K137">
        <v>112353</v>
      </c>
      <c r="L137">
        <v>5</v>
      </c>
      <c r="M137" t="str">
        <v>EXPENSE</v>
      </c>
    </row>
    <row r="138" spans="6:13" x14ac:dyDescent="0.3">
      <c r="H138" t="str">
        <v>7309</v>
      </c>
      <c r="I138" t="str">
        <v>Bank Charges</v>
      </c>
      <c r="J138" t="str">
        <v>OVERHEADS</v>
      </c>
      <c r="K138">
        <v>112353</v>
      </c>
      <c r="L138">
        <v>5</v>
      </c>
      <c r="M138" t="str">
        <v>EXPENSE</v>
      </c>
    </row>
    <row r="139" spans="6:13" x14ac:dyDescent="0.3">
      <c r="H139" t="str">
        <v>11112</v>
      </c>
      <c r="I139" t="str">
        <v>Test 1</v>
      </c>
      <c r="J139" t="str">
        <v>BANK</v>
      </c>
      <c r="K139">
        <v>112353</v>
      </c>
      <c r="L139">
        <v>1</v>
      </c>
      <c r="M139" t="str">
        <v>ASSET</v>
      </c>
    </row>
    <row r="140" spans="6:13" x14ac:dyDescent="0.3">
      <c r="H140" t="str">
        <v>12000</v>
      </c>
      <c r="I140" t="str">
        <v>Undeposited Funds</v>
      </c>
      <c r="J140" t="str">
        <v>CURRENT</v>
      </c>
      <c r="K140">
        <v>112353</v>
      </c>
      <c r="L140">
        <v>1</v>
      </c>
      <c r="M140" t="str">
        <v>ASSET</v>
      </c>
    </row>
    <row r="141" spans="6:13" x14ac:dyDescent="0.3">
      <c r="H141" t="str">
        <v>12100</v>
      </c>
      <c r="I141" t="str">
        <v>Inventory Asset (I)</v>
      </c>
      <c r="J141" t="str">
        <v>CURRENT</v>
      </c>
      <c r="K141">
        <v>112353</v>
      </c>
      <c r="L141">
        <v>1</v>
      </c>
      <c r="M141" t="str">
        <v>ASSET</v>
      </c>
    </row>
    <row r="142" spans="6:13" x14ac:dyDescent="0.3">
      <c r="H142" t="str">
        <v>12345</v>
      </c>
      <c r="I142" t="str">
        <v>test 30</v>
      </c>
      <c r="J142" t="str">
        <v>CURRENT</v>
      </c>
      <c r="K142">
        <v>112353</v>
      </c>
      <c r="L142">
        <v>1</v>
      </c>
      <c r="M142" t="str">
        <v>ASSET</v>
      </c>
    </row>
    <row r="143" spans="6:13" x14ac:dyDescent="0.3">
      <c r="H143" t="str">
        <v>15000</v>
      </c>
      <c r="I143" t="str">
        <v>Fixed Assets:Furniture and Equipment</v>
      </c>
      <c r="J143" t="str">
        <v>EQUITY</v>
      </c>
      <c r="K143">
        <v>112353</v>
      </c>
      <c r="L143">
        <v>3</v>
      </c>
      <c r="M143" t="str">
        <v>EQUITY</v>
      </c>
    </row>
    <row r="144" spans="6:13" x14ac:dyDescent="0.3">
      <c r="H144" t="str">
        <v>17000</v>
      </c>
      <c r="I144" t="str">
        <v>Fixed Assets:Accumulated Depreciation</v>
      </c>
      <c r="J144" t="str">
        <v>FIXED</v>
      </c>
      <c r="K144">
        <v>112353</v>
      </c>
      <c r="L144">
        <v>1</v>
      </c>
      <c r="M144" t="str">
        <v>ASSET</v>
      </c>
    </row>
    <row r="145" spans="8:13" x14ac:dyDescent="0.3">
      <c r="H145" t="str">
        <v>20000</v>
      </c>
      <c r="I145" t="str">
        <v>Accounts Payable</v>
      </c>
      <c r="J145" t="str">
        <v>CURRLIAB</v>
      </c>
      <c r="K145">
        <v>112353</v>
      </c>
      <c r="L145">
        <v>2</v>
      </c>
      <c r="M145" t="str">
        <v>LIABILITY</v>
      </c>
    </row>
    <row r="146" spans="8:13" x14ac:dyDescent="0.3">
      <c r="H146" t="str">
        <v>24000</v>
      </c>
      <c r="I146" t="str">
        <v>Payroll Liabilities (I)</v>
      </c>
      <c r="J146" t="str">
        <v>CURRLIAB</v>
      </c>
      <c r="K146">
        <v>112353</v>
      </c>
      <c r="L146">
        <v>2</v>
      </c>
      <c r="M146" t="str">
        <v>LIABILITY</v>
      </c>
    </row>
    <row r="147" spans="8:13" x14ac:dyDescent="0.3">
      <c r="H147" t="str">
        <v>26501</v>
      </c>
      <c r="I147" t="str">
        <v>Tracking Transfers</v>
      </c>
      <c r="J147" t="str">
        <v>CURRLIAB</v>
      </c>
      <c r="K147">
        <v>112353</v>
      </c>
      <c r="L147">
        <v>2</v>
      </c>
      <c r="M147" t="str">
        <v>LIABILITY</v>
      </c>
    </row>
    <row r="148" spans="8:13" x14ac:dyDescent="0.3">
      <c r="H148" t="str">
        <v>30000</v>
      </c>
      <c r="I148" t="str">
        <v>Opening Balance Equity (I)</v>
      </c>
      <c r="J148" t="str">
        <v>EQUITY</v>
      </c>
      <c r="K148">
        <v>112353</v>
      </c>
      <c r="L148">
        <v>3</v>
      </c>
      <c r="M148" t="str">
        <v>EQUITY</v>
      </c>
    </row>
    <row r="149" spans="8:13" x14ac:dyDescent="0.3">
      <c r="H149" t="str">
        <v>30300</v>
      </c>
      <c r="I149" t="str">
        <v>Owners Draw:RM Draws (I)</v>
      </c>
      <c r="J149" t="str">
        <v>EQUITY</v>
      </c>
      <c r="K149">
        <v>112353</v>
      </c>
      <c r="L149">
        <v>3</v>
      </c>
      <c r="M149" t="str">
        <v>EQUITY</v>
      </c>
    </row>
    <row r="150" spans="8:13" x14ac:dyDescent="0.3">
      <c r="H150" t="str">
        <v>30400</v>
      </c>
      <c r="I150" t="str">
        <v>Owner's Equity:RM Equity</v>
      </c>
      <c r="J150" t="str">
        <v>EQUITY</v>
      </c>
      <c r="K150">
        <v>112353</v>
      </c>
      <c r="L150">
        <v>3</v>
      </c>
      <c r="M150" t="str">
        <v>EQUITY</v>
      </c>
    </row>
    <row r="151" spans="8:13" x14ac:dyDescent="0.3">
      <c r="H151" t="str">
        <v>30500</v>
      </c>
      <c r="I151" t="str">
        <v>Owners Draw:MS Draws (I)</v>
      </c>
      <c r="J151" t="str">
        <v>EQUITY</v>
      </c>
      <c r="K151">
        <v>112353</v>
      </c>
      <c r="L151">
        <v>3</v>
      </c>
      <c r="M151" t="str">
        <v>EQUITY</v>
      </c>
    </row>
    <row r="152" spans="8:13" x14ac:dyDescent="0.3">
      <c r="H152" t="str">
        <v>30600</v>
      </c>
      <c r="I152" t="str">
        <v>Owner's Equity:MS Equity</v>
      </c>
      <c r="J152" t="str">
        <v>EQUITY</v>
      </c>
      <c r="K152">
        <v>112353</v>
      </c>
      <c r="L152">
        <v>3</v>
      </c>
      <c r="M152" t="str">
        <v>EQUITY</v>
      </c>
    </row>
    <row r="153" spans="8:13" x14ac:dyDescent="0.3">
      <c r="H153" t="str">
        <v>30800</v>
      </c>
      <c r="I153" t="str">
        <v>Owners Draw (I)</v>
      </c>
      <c r="J153" t="str">
        <v>EQUITY</v>
      </c>
      <c r="K153">
        <v>112353</v>
      </c>
      <c r="L153">
        <v>3</v>
      </c>
      <c r="M153" t="str">
        <v>EQUITY</v>
      </c>
    </row>
    <row r="154" spans="8:13" x14ac:dyDescent="0.3">
      <c r="H154" t="str">
        <v>32000</v>
      </c>
      <c r="I154" t="str">
        <v>Retained Earnings</v>
      </c>
      <c r="J154" t="str">
        <v>EQUITY</v>
      </c>
      <c r="K154">
        <v>112353</v>
      </c>
      <c r="L154">
        <v>3</v>
      </c>
      <c r="M154" t="str">
        <v>EQUITY</v>
      </c>
    </row>
    <row r="155" spans="8:13" x14ac:dyDescent="0.3">
      <c r="H155" t="str">
        <v>47900</v>
      </c>
      <c r="I155" t="str">
        <v>Revenue</v>
      </c>
      <c r="J155" t="str">
        <v>REVENUE</v>
      </c>
      <c r="K155">
        <v>112353</v>
      </c>
      <c r="L155">
        <v>4</v>
      </c>
      <c r="M155" t="str">
        <v>REVENUE</v>
      </c>
    </row>
    <row r="156" spans="8:13" x14ac:dyDescent="0.3">
      <c r="H156" t="str">
        <v>49900</v>
      </c>
      <c r="I156" t="str">
        <v>Uncategorized Income (49900)</v>
      </c>
      <c r="J156" t="str">
        <v>REVENUE</v>
      </c>
      <c r="K156">
        <v>112353</v>
      </c>
      <c r="L156">
        <v>4</v>
      </c>
      <c r="M156" t="str">
        <v>REVENUE</v>
      </c>
    </row>
    <row r="157" spans="8:13" x14ac:dyDescent="0.3">
      <c r="H157" t="str">
        <v>50000</v>
      </c>
      <c r="I157" t="str">
        <v>*Cost of Goods Sold (I)</v>
      </c>
      <c r="J157" t="str">
        <v>DIRECTCOSTS</v>
      </c>
      <c r="K157">
        <v>112353</v>
      </c>
      <c r="L157">
        <v>5</v>
      </c>
      <c r="M157" t="str">
        <v>EXPENSE</v>
      </c>
    </row>
    <row r="158" spans="8:13" x14ac:dyDescent="0.3">
      <c r="H158" t="str">
        <v>60000</v>
      </c>
      <c r="I158" t="str">
        <v>Advertising and Promotion</v>
      </c>
      <c r="J158" t="str">
        <v>EXPENSE</v>
      </c>
      <c r="K158">
        <v>112353</v>
      </c>
      <c r="L158">
        <v>5</v>
      </c>
      <c r="M158" t="str">
        <v>EXPENSE</v>
      </c>
    </row>
    <row r="159" spans="8:13" x14ac:dyDescent="0.3">
      <c r="H159" t="str">
        <v>60200</v>
      </c>
      <c r="I159" t="str">
        <v>Automobile Expense</v>
      </c>
      <c r="J159" t="str">
        <v>EXPENSE</v>
      </c>
      <c r="K159">
        <v>112353</v>
      </c>
      <c r="L159">
        <v>5</v>
      </c>
      <c r="M159" t="str">
        <v>EXPENSE</v>
      </c>
    </row>
    <row r="160" spans="8:13" x14ac:dyDescent="0.3">
      <c r="H160" t="str">
        <v>60400</v>
      </c>
      <c r="I160" t="str">
        <v>Bank Service Charges</v>
      </c>
      <c r="J160" t="str">
        <v>EXPENSE</v>
      </c>
      <c r="K160">
        <v>112353</v>
      </c>
      <c r="L160">
        <v>5</v>
      </c>
      <c r="M160" t="str">
        <v>EXPENSE</v>
      </c>
    </row>
    <row r="161" spans="8:13" x14ac:dyDescent="0.3">
      <c r="H161" t="str">
        <v>61700</v>
      </c>
      <c r="I161" t="str">
        <v>Computer and Internet Expenses</v>
      </c>
      <c r="J161" t="str">
        <v>EXPENSE</v>
      </c>
      <c r="K161">
        <v>112353</v>
      </c>
      <c r="L161">
        <v>5</v>
      </c>
      <c r="M161" t="str">
        <v>EXPENSE</v>
      </c>
    </row>
    <row r="162" spans="8:13" x14ac:dyDescent="0.3">
      <c r="H162" t="str">
        <v>62400</v>
      </c>
      <c r="I162" t="str">
        <v>Depreciation Expense</v>
      </c>
      <c r="J162" t="str">
        <v>EXPENSE</v>
      </c>
      <c r="K162">
        <v>112353</v>
      </c>
      <c r="L162">
        <v>5</v>
      </c>
      <c r="M162" t="str">
        <v>EXPENSE</v>
      </c>
    </row>
    <row r="163" spans="8:13" x14ac:dyDescent="0.3">
      <c r="H163" t="str">
        <v>63300</v>
      </c>
      <c r="I163" t="str">
        <v>Insurance Expense</v>
      </c>
      <c r="J163" t="str">
        <v>EXPENSE</v>
      </c>
      <c r="K163">
        <v>112353</v>
      </c>
      <c r="L163">
        <v>5</v>
      </c>
      <c r="M163" t="str">
        <v>EXPENSE</v>
      </c>
    </row>
    <row r="164" spans="8:13" x14ac:dyDescent="0.3">
      <c r="H164" t="str">
        <v>63400</v>
      </c>
      <c r="I164" t="str">
        <v>Interest Expense</v>
      </c>
      <c r="J164" t="str">
        <v>EXPENSE</v>
      </c>
      <c r="K164">
        <v>112353</v>
      </c>
      <c r="L164">
        <v>5</v>
      </c>
      <c r="M164" t="str">
        <v>EXPENSE</v>
      </c>
    </row>
    <row r="165" spans="8:13" x14ac:dyDescent="0.3">
      <c r="H165" t="str">
        <v>64300</v>
      </c>
      <c r="I165" t="str">
        <v>Meals and Entertainment</v>
      </c>
      <c r="J165" t="str">
        <v>EXPENSE</v>
      </c>
      <c r="K165">
        <v>112353</v>
      </c>
      <c r="L165">
        <v>5</v>
      </c>
      <c r="M165" t="str">
        <v>EXPENSE</v>
      </c>
    </row>
    <row r="166" spans="8:13" x14ac:dyDescent="0.3">
      <c r="H166" t="str">
        <v>64900</v>
      </c>
      <c r="I166" t="str">
        <v>Office Supplies</v>
      </c>
      <c r="J166" t="str">
        <v>EXPENSE</v>
      </c>
      <c r="K166">
        <v>112353</v>
      </c>
      <c r="L166">
        <v>5</v>
      </c>
      <c r="M166" t="str">
        <v>EXPENSE</v>
      </c>
    </row>
    <row r="167" spans="8:13" x14ac:dyDescent="0.3">
      <c r="H167" t="str">
        <v>66000</v>
      </c>
      <c r="I167" t="str">
        <v>Payroll Expenses</v>
      </c>
      <c r="J167" t="str">
        <v>EXPENSE</v>
      </c>
      <c r="K167">
        <v>112353</v>
      </c>
      <c r="L167">
        <v>5</v>
      </c>
      <c r="M167" t="str">
        <v>EXPENSE</v>
      </c>
    </row>
    <row r="168" spans="8:13" x14ac:dyDescent="0.3">
      <c r="H168" t="str">
        <v>66700</v>
      </c>
      <c r="I168" t="str">
        <v>Professional Fees</v>
      </c>
      <c r="J168" t="str">
        <v>EXPENSE</v>
      </c>
      <c r="K168">
        <v>112353</v>
      </c>
      <c r="L168">
        <v>5</v>
      </c>
      <c r="M168" t="str">
        <v>EXPENSE</v>
      </c>
    </row>
    <row r="169" spans="8:13" x14ac:dyDescent="0.3">
      <c r="H169" t="str">
        <v>67100</v>
      </c>
      <c r="I169" t="str">
        <v>Rent Expense</v>
      </c>
      <c r="J169" t="str">
        <v>EXPENSE</v>
      </c>
      <c r="K169">
        <v>112353</v>
      </c>
      <c r="L169">
        <v>5</v>
      </c>
      <c r="M169" t="str">
        <v>EXPENSE</v>
      </c>
    </row>
    <row r="170" spans="8:13" x14ac:dyDescent="0.3">
      <c r="H170" t="str">
        <v>67200</v>
      </c>
      <c r="I170" t="str">
        <v>Repairs and Maintenance</v>
      </c>
      <c r="J170" t="str">
        <v>EXPENSE</v>
      </c>
      <c r="K170">
        <v>112353</v>
      </c>
      <c r="L170">
        <v>5</v>
      </c>
      <c r="M170" t="str">
        <v>EXPENSE</v>
      </c>
    </row>
    <row r="171" spans="8:13" x14ac:dyDescent="0.3">
      <c r="H171" t="str">
        <v>68100</v>
      </c>
      <c r="I171" t="str">
        <v>Telephone Expense</v>
      </c>
      <c r="J171" t="str">
        <v>EXPENSE</v>
      </c>
      <c r="K171">
        <v>112353</v>
      </c>
      <c r="L171">
        <v>5</v>
      </c>
      <c r="M171" t="str">
        <v>EXPENSE</v>
      </c>
    </row>
    <row r="172" spans="8:13" x14ac:dyDescent="0.3">
      <c r="H172" t="str">
        <v>68400</v>
      </c>
      <c r="I172" t="str">
        <v>Travel Expense</v>
      </c>
      <c r="J172" t="str">
        <v>EXPENSE</v>
      </c>
      <c r="K172">
        <v>112353</v>
      </c>
      <c r="L172">
        <v>5</v>
      </c>
      <c r="M172" t="str">
        <v>EXPENSE</v>
      </c>
    </row>
    <row r="173" spans="8:13" x14ac:dyDescent="0.3">
      <c r="H173" t="str">
        <v>68600</v>
      </c>
      <c r="I173" t="str">
        <v>Utilities</v>
      </c>
      <c r="J173" t="str">
        <v>EXPENSE</v>
      </c>
      <c r="K173">
        <v>112353</v>
      </c>
      <c r="L173">
        <v>5</v>
      </c>
      <c r="M173" t="str">
        <v>EXPENSE</v>
      </c>
    </row>
    <row r="174" spans="8:13" x14ac:dyDescent="0.3">
      <c r="H174" t="str">
        <v>69800</v>
      </c>
      <c r="I174" t="str">
        <v>Uncategorized Expenses</v>
      </c>
      <c r="J174" t="str">
        <v>EXPENSE</v>
      </c>
      <c r="K174">
        <v>112353</v>
      </c>
      <c r="L174">
        <v>5</v>
      </c>
      <c r="M174" t="str">
        <v>EXPENSE</v>
      </c>
    </row>
    <row r="175" spans="8:13" x14ac:dyDescent="0.3">
      <c r="H175" t="str">
        <v>80000</v>
      </c>
      <c r="I175" t="str">
        <v>How do I expense this? (I)</v>
      </c>
      <c r="J175" t="str">
        <v>EXPENSE</v>
      </c>
      <c r="K175">
        <v>112353</v>
      </c>
      <c r="L175">
        <v>5</v>
      </c>
      <c r="M175" t="str">
        <v>EXPENSE</v>
      </c>
    </row>
    <row r="176" spans="8:13" x14ac:dyDescent="0.3">
      <c r="H176" t="str">
        <v>90200</v>
      </c>
      <c r="I176" t="str">
        <v>Sales Orders</v>
      </c>
      <c r="J176" t="str">
        <v>CURRENT</v>
      </c>
      <c r="K176">
        <v>112353</v>
      </c>
      <c r="L176">
        <v>1</v>
      </c>
      <c r="M176" t="str">
        <v>ASSET</v>
      </c>
    </row>
    <row r="177" spans="8:13" x14ac:dyDescent="0.3">
      <c r="H177" t="str">
        <v>COGs</v>
      </c>
      <c r="I177" t="str">
        <v>Cost of Goods</v>
      </c>
      <c r="J177" t="str">
        <v>DIRECTCOSTS</v>
      </c>
      <c r="K177">
        <v>112353</v>
      </c>
      <c r="L177">
        <v>5</v>
      </c>
      <c r="M177" t="str">
        <v>EXPENSE</v>
      </c>
    </row>
    <row r="178" spans="8:13" x14ac:dyDescent="0.3">
      <c r="H178" t="str">
        <v>QB-APClr</v>
      </c>
      <c r="I178" t="str">
        <v>AP Clearing Account</v>
      </c>
      <c r="J178" t="str">
        <v>CURRLIAB</v>
      </c>
      <c r="K178">
        <v>112353</v>
      </c>
      <c r="L178">
        <v>2</v>
      </c>
      <c r="M178" t="str">
        <v>LIABILITY</v>
      </c>
    </row>
    <row r="179" spans="8:13" x14ac:dyDescent="0.3">
      <c r="H179" t="str">
        <v>QB-ARClr</v>
      </c>
      <c r="I179" t="str">
        <v>AR Clearing Account</v>
      </c>
      <c r="J179" t="str">
        <v>CURRENT</v>
      </c>
      <c r="K179">
        <v>112353</v>
      </c>
      <c r="L179">
        <v>1</v>
      </c>
      <c r="M179" t="str">
        <v>ASSET</v>
      </c>
    </row>
    <row r="180" spans="8:13" x14ac:dyDescent="0.3">
      <c r="H180" t="str">
        <v>QB-BnkClr</v>
      </c>
      <c r="I180" t="str">
        <v>Bank Clearing Account</v>
      </c>
      <c r="J180" t="str">
        <v>CURRENT</v>
      </c>
      <c r="K180">
        <v>112353</v>
      </c>
      <c r="L180">
        <v>1</v>
      </c>
      <c r="M180" t="str">
        <v>ASSET</v>
      </c>
    </row>
    <row r="181" spans="8:13" x14ac:dyDescent="0.3">
      <c r="H181" t="str">
        <v>QB-Rnd</v>
      </c>
      <c r="I181" t="str">
        <v>Rounding</v>
      </c>
      <c r="J181" t="str">
        <v>CURRLIAB</v>
      </c>
      <c r="K181">
        <v>112353</v>
      </c>
      <c r="L181">
        <v>2</v>
      </c>
      <c r="M181" t="str">
        <v>LIABILITY</v>
      </c>
    </row>
    <row r="182" spans="8:13" x14ac:dyDescent="0.3">
      <c r="H182" t="str">
        <v>QB-UnExp</v>
      </c>
      <c r="I182" t="str">
        <v>Uncategorized Expense</v>
      </c>
      <c r="J182" t="str">
        <v>EXPENSE</v>
      </c>
      <c r="K182">
        <v>112353</v>
      </c>
      <c r="L182">
        <v>5</v>
      </c>
      <c r="M182" t="str">
        <v>EXPENSE</v>
      </c>
    </row>
    <row r="183" spans="8:13" x14ac:dyDescent="0.3">
      <c r="H183" t="str">
        <v>QB-UnInc</v>
      </c>
      <c r="I183" t="str">
        <v>Uncategorized Income (QB-UnInc)</v>
      </c>
      <c r="J183" t="str">
        <v>REVENUE</v>
      </c>
      <c r="K183">
        <v>112353</v>
      </c>
      <c r="L183">
        <v>4</v>
      </c>
      <c r="M183" t="str">
        <v>REVENUE</v>
      </c>
    </row>
    <row r="184" spans="8:13" x14ac:dyDescent="0.3">
      <c r="H184" t="str">
        <v>SOH</v>
      </c>
      <c r="I184" t="str">
        <v>Stock on Hand</v>
      </c>
      <c r="J184" t="str">
        <v>CURRENT</v>
      </c>
      <c r="K184">
        <v>112353</v>
      </c>
      <c r="L184">
        <v>1</v>
      </c>
      <c r="M184" t="str">
        <v>ASSET</v>
      </c>
    </row>
    <row r="185" spans="8:13" x14ac:dyDescent="0.3">
      <c r="H185" t="str">
        <v>TESTDATA</v>
      </c>
      <c r="I185" t="str">
        <v>Test Data</v>
      </c>
      <c r="J185" t="str">
        <v>TERMLIAB</v>
      </c>
      <c r="K185">
        <v>112353</v>
      </c>
      <c r="L185">
        <v>2</v>
      </c>
      <c r="M185" t="str">
        <v>LIABILITY</v>
      </c>
    </row>
    <row r="186" spans="8:13" x14ac:dyDescent="0.3">
      <c r="H186" t="str">
        <v>500</v>
      </c>
      <c r="I186" t="str">
        <v>Other Expenses</v>
      </c>
      <c r="J186" t="str">
        <v>EXPENSE</v>
      </c>
      <c r="K186">
        <v>112413</v>
      </c>
      <c r="L186">
        <v>5</v>
      </c>
      <c r="M186" t="str">
        <v>EXPENSE</v>
      </c>
    </row>
    <row r="187" spans="8:13" x14ac:dyDescent="0.3">
      <c r="H187" t="str">
        <v>810</v>
      </c>
      <c r="I187" t="str">
        <v>Bank Revaluations</v>
      </c>
      <c r="J187" t="str">
        <v>EXPENSE</v>
      </c>
      <c r="K187">
        <v>112413</v>
      </c>
      <c r="L187">
        <v>5</v>
      </c>
      <c r="M187" t="str">
        <v>EXPENSE</v>
      </c>
    </row>
    <row r="188" spans="8:13" x14ac:dyDescent="0.3">
      <c r="H188" t="str">
        <v>815</v>
      </c>
      <c r="I188" t="str">
        <v>Unrealized Currency Gains</v>
      </c>
      <c r="J188" t="str">
        <v>EXPENSE</v>
      </c>
      <c r="K188">
        <v>112413</v>
      </c>
      <c r="L188">
        <v>5</v>
      </c>
      <c r="M188" t="str">
        <v>EXPENSE</v>
      </c>
    </row>
    <row r="189" spans="8:13" x14ac:dyDescent="0.3">
      <c r="H189" t="str">
        <v>820</v>
      </c>
      <c r="I189" t="str">
        <v>Realized Currency Gains</v>
      </c>
      <c r="J189" t="str">
        <v>EXPENSE</v>
      </c>
      <c r="K189">
        <v>112413</v>
      </c>
      <c r="L189">
        <v>5</v>
      </c>
      <c r="M189" t="str">
        <v>EXPENSE</v>
      </c>
    </row>
    <row r="190" spans="8:13" x14ac:dyDescent="0.3">
      <c r="H190" t="str">
        <v>1000</v>
      </c>
      <c r="I190" t="str">
        <v>Fifth Third Bank - Checking</v>
      </c>
      <c r="J190" t="str">
        <v>BANK</v>
      </c>
      <c r="K190">
        <v>112413</v>
      </c>
      <c r="L190">
        <v>1</v>
      </c>
      <c r="M190" t="str">
        <v>ASSET</v>
      </c>
    </row>
    <row r="191" spans="8:13" x14ac:dyDescent="0.3">
      <c r="H191" t="str">
        <v>1001</v>
      </c>
      <c r="I191" t="str">
        <v>Fifth Third Bank - Savings</v>
      </c>
      <c r="J191" t="str">
        <v>BANK</v>
      </c>
      <c r="K191">
        <v>112413</v>
      </c>
      <c r="L191">
        <v>1</v>
      </c>
      <c r="M191" t="str">
        <v>ASSET</v>
      </c>
    </row>
    <row r="192" spans="8:13" x14ac:dyDescent="0.3">
      <c r="H192" t="str">
        <v>1050</v>
      </c>
      <c r="I192" t="str">
        <v>Petty Cash</v>
      </c>
      <c r="J192" t="str">
        <v>CURRENT</v>
      </c>
      <c r="K192">
        <v>112413</v>
      </c>
      <c r="L192">
        <v>1</v>
      </c>
      <c r="M192" t="str">
        <v>ASSET</v>
      </c>
    </row>
    <row r="193" spans="8:13" x14ac:dyDescent="0.3">
      <c r="H193" t="str">
        <v>1100</v>
      </c>
      <c r="I193" t="str">
        <v>Accounts Receivable</v>
      </c>
      <c r="J193" t="str">
        <v>CURRENT</v>
      </c>
      <c r="K193">
        <v>112413</v>
      </c>
      <c r="L193">
        <v>1</v>
      </c>
      <c r="M193" t="str">
        <v>ASSET</v>
      </c>
    </row>
    <row r="194" spans="8:13" x14ac:dyDescent="0.3">
      <c r="H194" t="str">
        <v>1101</v>
      </c>
      <c r="I194" t="str">
        <v>Guest Fees Receivable</v>
      </c>
      <c r="J194" t="str">
        <v>CURRENT</v>
      </c>
      <c r="K194">
        <v>112413</v>
      </c>
      <c r="L194">
        <v>1</v>
      </c>
      <c r="M194" t="str">
        <v>ASSET</v>
      </c>
    </row>
    <row r="195" spans="8:13" x14ac:dyDescent="0.3">
      <c r="H195" t="str">
        <v>1200</v>
      </c>
      <c r="I195" t="str">
        <v>Prepaid Expenses</v>
      </c>
      <c r="J195" t="str">
        <v>CURRENT</v>
      </c>
      <c r="K195">
        <v>112413</v>
      </c>
      <c r="L195">
        <v>1</v>
      </c>
      <c r="M195" t="str">
        <v>ASSET</v>
      </c>
    </row>
    <row r="196" spans="8:13" x14ac:dyDescent="0.3">
      <c r="H196" t="str">
        <v>1201</v>
      </c>
      <c r="I196" t="str">
        <v>Utility Deposits</v>
      </c>
      <c r="J196" t="str">
        <v>CURRENT</v>
      </c>
      <c r="K196">
        <v>112413</v>
      </c>
      <c r="L196">
        <v>1</v>
      </c>
      <c r="M196" t="str">
        <v>ASSET</v>
      </c>
    </row>
    <row r="197" spans="8:13" x14ac:dyDescent="0.3">
      <c r="H197" t="str">
        <v>1300</v>
      </c>
      <c r="I197" t="str">
        <v>Inventory</v>
      </c>
      <c r="J197" t="str">
        <v>CURRENT</v>
      </c>
      <c r="K197">
        <v>112413</v>
      </c>
      <c r="L197">
        <v>1</v>
      </c>
      <c r="M197" t="str">
        <v>ASSET</v>
      </c>
    </row>
    <row r="198" spans="8:13" x14ac:dyDescent="0.3">
      <c r="H198" t="str">
        <v>1400</v>
      </c>
      <c r="I198" t="str">
        <v>Intangible Assets</v>
      </c>
      <c r="J198" t="str">
        <v>FIXED</v>
      </c>
      <c r="K198">
        <v>112413</v>
      </c>
      <c r="L198">
        <v>1</v>
      </c>
      <c r="M198" t="str">
        <v>ASSET</v>
      </c>
    </row>
    <row r="199" spans="8:13" x14ac:dyDescent="0.3">
      <c r="H199" t="str">
        <v>1500</v>
      </c>
      <c r="I199" t="str">
        <v>Land</v>
      </c>
      <c r="J199" t="str">
        <v>FIXED</v>
      </c>
      <c r="K199">
        <v>112413</v>
      </c>
      <c r="L199">
        <v>1</v>
      </c>
      <c r="M199" t="str">
        <v>ASSET</v>
      </c>
    </row>
    <row r="200" spans="8:13" x14ac:dyDescent="0.3">
      <c r="H200" t="str">
        <v>1501</v>
      </c>
      <c r="I200" t="str">
        <v>Buildings</v>
      </c>
      <c r="J200" t="str">
        <v>FIXED</v>
      </c>
      <c r="K200">
        <v>112413</v>
      </c>
      <c r="L200">
        <v>1</v>
      </c>
      <c r="M200" t="str">
        <v>ASSET</v>
      </c>
    </row>
    <row r="201" spans="8:13" x14ac:dyDescent="0.3">
      <c r="H201" t="str">
        <v>1502</v>
      </c>
      <c r="I201" t="str">
        <v>Building Improvements</v>
      </c>
      <c r="J201" t="str">
        <v>FIXED</v>
      </c>
      <c r="K201">
        <v>112413</v>
      </c>
      <c r="L201">
        <v>1</v>
      </c>
      <c r="M201" t="str">
        <v>ASSET</v>
      </c>
    </row>
    <row r="202" spans="8:13" x14ac:dyDescent="0.3">
      <c r="H202" t="str">
        <v>1503</v>
      </c>
      <c r="I202" t="str">
        <v>Furniture &amp; Equipment</v>
      </c>
      <c r="J202" t="str">
        <v>FIXED</v>
      </c>
      <c r="K202">
        <v>112413</v>
      </c>
      <c r="L202">
        <v>1</v>
      </c>
      <c r="M202" t="str">
        <v>ASSET</v>
      </c>
    </row>
    <row r="203" spans="8:13" x14ac:dyDescent="0.3">
      <c r="H203" t="str">
        <v>1504</v>
      </c>
      <c r="I203" t="str">
        <v>Tennis Courts</v>
      </c>
      <c r="J203" t="str">
        <v>FIXED</v>
      </c>
      <c r="K203">
        <v>112413</v>
      </c>
      <c r="L203">
        <v>1</v>
      </c>
      <c r="M203" t="str">
        <v>ASSET</v>
      </c>
    </row>
    <row r="204" spans="8:13" x14ac:dyDescent="0.3">
      <c r="H204" t="str">
        <v>1601</v>
      </c>
      <c r="I204" t="str">
        <v>Accumulated Depreciation - Buildings</v>
      </c>
      <c r="J204" t="str">
        <v>FIXED</v>
      </c>
      <c r="K204">
        <v>112413</v>
      </c>
      <c r="L204">
        <v>1</v>
      </c>
      <c r="M204" t="str">
        <v>ASSET</v>
      </c>
    </row>
    <row r="205" spans="8:13" x14ac:dyDescent="0.3">
      <c r="H205" t="str">
        <v>1602</v>
      </c>
      <c r="I205" t="str">
        <v>Accumulated Depreciation - Building Improvements</v>
      </c>
      <c r="J205" t="str">
        <v>FIXED</v>
      </c>
      <c r="K205">
        <v>112413</v>
      </c>
      <c r="L205">
        <v>1</v>
      </c>
      <c r="M205" t="str">
        <v>ASSET</v>
      </c>
    </row>
    <row r="206" spans="8:13" x14ac:dyDescent="0.3">
      <c r="H206" t="str">
        <v>1603</v>
      </c>
      <c r="I206" t="str">
        <v>Accumulated Depreciation - Equipment</v>
      </c>
      <c r="J206" t="str">
        <v>FIXED</v>
      </c>
      <c r="K206">
        <v>112413</v>
      </c>
      <c r="L206">
        <v>1</v>
      </c>
      <c r="M206" t="str">
        <v>ASSET</v>
      </c>
    </row>
    <row r="207" spans="8:13" x14ac:dyDescent="0.3">
      <c r="H207" t="str">
        <v>2000</v>
      </c>
      <c r="I207" t="str">
        <v>Accounts Payable</v>
      </c>
      <c r="J207" t="str">
        <v>CURRLIAB</v>
      </c>
      <c r="K207">
        <v>112413</v>
      </c>
      <c r="L207">
        <v>2</v>
      </c>
      <c r="M207" t="str">
        <v>LIABILITY</v>
      </c>
    </row>
    <row r="208" spans="8:13" x14ac:dyDescent="0.3">
      <c r="H208" t="str">
        <v>2001</v>
      </c>
      <c r="I208" t="str">
        <v>Expense Reimbursements Payable</v>
      </c>
      <c r="J208" t="str">
        <v>CURRLIAB</v>
      </c>
      <c r="K208">
        <v>112413</v>
      </c>
      <c r="L208">
        <v>2</v>
      </c>
      <c r="M208" t="str">
        <v>LIABILITY</v>
      </c>
    </row>
    <row r="209" spans="8:13" x14ac:dyDescent="0.3">
      <c r="H209" t="str">
        <v>2002</v>
      </c>
      <c r="I209" t="str">
        <v>Sales Tax Payable</v>
      </c>
      <c r="J209" t="str">
        <v>CURRLIAB</v>
      </c>
      <c r="K209">
        <v>112413</v>
      </c>
      <c r="L209">
        <v>2</v>
      </c>
      <c r="M209" t="str">
        <v>LIABILITY</v>
      </c>
    </row>
    <row r="210" spans="8:13" x14ac:dyDescent="0.3">
      <c r="H210" t="str">
        <v>2003</v>
      </c>
      <c r="I210" t="str">
        <v>Outstanding Checks</v>
      </c>
      <c r="J210" t="str">
        <v>LIABILITY</v>
      </c>
      <c r="K210">
        <v>112413</v>
      </c>
      <c r="L210">
        <v>2</v>
      </c>
      <c r="M210" t="str">
        <v>LIABILITY</v>
      </c>
    </row>
    <row r="211" spans="8:13" x14ac:dyDescent="0.3">
      <c r="H211" t="str">
        <v>2004</v>
      </c>
      <c r="I211" t="str">
        <v>Prepaid Membership Dues</v>
      </c>
      <c r="J211" t="str">
        <v>CURRLIAB</v>
      </c>
      <c r="K211">
        <v>112413</v>
      </c>
      <c r="L211">
        <v>2</v>
      </c>
      <c r="M211" t="str">
        <v>LIABILITY</v>
      </c>
    </row>
    <row r="212" spans="8:13" x14ac:dyDescent="0.3">
      <c r="H212" t="str">
        <v>2100</v>
      </c>
      <c r="I212" t="str">
        <v>Salaries &amp; Wages Payable</v>
      </c>
      <c r="J212" t="str">
        <v>CURRLIAB</v>
      </c>
      <c r="K212">
        <v>112413</v>
      </c>
      <c r="L212">
        <v>2</v>
      </c>
      <c r="M212" t="str">
        <v>LIABILITY</v>
      </c>
    </row>
    <row r="213" spans="8:13" x14ac:dyDescent="0.3">
      <c r="H213" t="str">
        <v>2101</v>
      </c>
      <c r="I213" t="str">
        <v>Payroll Taxes Payable</v>
      </c>
      <c r="J213" t="str">
        <v>CURRLIAB</v>
      </c>
      <c r="K213">
        <v>112413</v>
      </c>
      <c r="L213">
        <v>2</v>
      </c>
      <c r="M213" t="str">
        <v>LIABILITY</v>
      </c>
    </row>
    <row r="214" spans="8:13" x14ac:dyDescent="0.3">
      <c r="H214" t="str">
        <v>2102</v>
      </c>
      <c r="I214" t="str">
        <v>Garnishments Payable</v>
      </c>
      <c r="J214" t="str">
        <v>LIABILITY</v>
      </c>
      <c r="K214">
        <v>112413</v>
      </c>
      <c r="L214">
        <v>2</v>
      </c>
      <c r="M214" t="str">
        <v>LIABILITY</v>
      </c>
    </row>
    <row r="215" spans="8:13" x14ac:dyDescent="0.3">
      <c r="H215" t="str">
        <v>2500</v>
      </c>
      <c r="I215" t="str">
        <v>Loans Payable</v>
      </c>
      <c r="J215" t="str">
        <v>TERMLIAB</v>
      </c>
      <c r="K215">
        <v>112413</v>
      </c>
      <c r="L215">
        <v>2</v>
      </c>
      <c r="M215" t="str">
        <v>LIABILITY</v>
      </c>
    </row>
    <row r="216" spans="8:13" x14ac:dyDescent="0.3">
      <c r="H216" t="str">
        <v>2996</v>
      </c>
      <c r="I216" t="str">
        <v>Tracking Transfers</v>
      </c>
      <c r="J216" t="str">
        <v>CURRLIAB</v>
      </c>
      <c r="K216">
        <v>112413</v>
      </c>
      <c r="L216">
        <v>2</v>
      </c>
      <c r="M216" t="str">
        <v>LIABILITY</v>
      </c>
    </row>
    <row r="217" spans="8:13" x14ac:dyDescent="0.3">
      <c r="H217" t="str">
        <v>2997</v>
      </c>
      <c r="I217" t="str">
        <v>Historical Adjustment</v>
      </c>
      <c r="J217" t="str">
        <v>CURRLIAB</v>
      </c>
      <c r="K217">
        <v>112413</v>
      </c>
      <c r="L217">
        <v>2</v>
      </c>
      <c r="M217" t="str">
        <v>LIABILITY</v>
      </c>
    </row>
    <row r="218" spans="8:13" x14ac:dyDescent="0.3">
      <c r="H218" t="str">
        <v>2998</v>
      </c>
      <c r="I218" t="str">
        <v>Rounding</v>
      </c>
      <c r="J218" t="str">
        <v>EXPENSE</v>
      </c>
      <c r="K218">
        <v>112413</v>
      </c>
      <c r="L218">
        <v>5</v>
      </c>
      <c r="M218" t="str">
        <v>EXPENSE</v>
      </c>
    </row>
    <row r="219" spans="8:13" x14ac:dyDescent="0.3">
      <c r="H219" t="str">
        <v>2999</v>
      </c>
      <c r="I219" t="str">
        <v>Suspense</v>
      </c>
      <c r="J219" t="str">
        <v>CURRLIAB</v>
      </c>
      <c r="K219">
        <v>112413</v>
      </c>
      <c r="L219">
        <v>2</v>
      </c>
      <c r="M219" t="str">
        <v>LIABILITY</v>
      </c>
    </row>
    <row r="220" spans="8:13" x14ac:dyDescent="0.3">
      <c r="H220" t="str">
        <v>3000</v>
      </c>
      <c r="I220" t="str">
        <v>Common Stock</v>
      </c>
      <c r="J220" t="str">
        <v>EQUITY</v>
      </c>
      <c r="K220">
        <v>112413</v>
      </c>
      <c r="L220">
        <v>3</v>
      </c>
      <c r="M220" t="str">
        <v>EQUITY</v>
      </c>
    </row>
    <row r="221" spans="8:13" x14ac:dyDescent="0.3">
      <c r="H221" t="str">
        <v>3900</v>
      </c>
      <c r="I221" t="str">
        <v>Retained Earnings</v>
      </c>
      <c r="J221" t="str">
        <v>EQUITY</v>
      </c>
      <c r="K221">
        <v>112413</v>
      </c>
      <c r="L221">
        <v>3</v>
      </c>
      <c r="M221" t="str">
        <v>EQUITY</v>
      </c>
    </row>
    <row r="222" spans="8:13" x14ac:dyDescent="0.3">
      <c r="H222" t="str">
        <v>4000</v>
      </c>
      <c r="I222" t="str">
        <v>Membership Dues (Unspecified)</v>
      </c>
      <c r="J222" t="str">
        <v>REVENUE</v>
      </c>
      <c r="K222">
        <v>112413</v>
      </c>
      <c r="L222">
        <v>4</v>
      </c>
      <c r="M222" t="str">
        <v>REVENUE</v>
      </c>
    </row>
    <row r="223" spans="8:13" x14ac:dyDescent="0.3">
      <c r="H223" t="str">
        <v>4001</v>
      </c>
      <c r="I223" t="str">
        <v>Membership Dues, Introductory</v>
      </c>
      <c r="J223" t="str">
        <v>REVENUE</v>
      </c>
      <c r="K223">
        <v>112413</v>
      </c>
      <c r="L223">
        <v>4</v>
      </c>
      <c r="M223" t="str">
        <v>REVENUE</v>
      </c>
    </row>
    <row r="224" spans="8:13" x14ac:dyDescent="0.3">
      <c r="H224" t="str">
        <v>4002</v>
      </c>
      <c r="I224" t="str">
        <v>Membership Dues, Junior Age &lt; 19</v>
      </c>
      <c r="J224" t="str">
        <v>REVENUE</v>
      </c>
      <c r="K224">
        <v>112413</v>
      </c>
      <c r="L224">
        <v>4</v>
      </c>
      <c r="M224" t="str">
        <v>REVENUE</v>
      </c>
    </row>
    <row r="225" spans="8:13" x14ac:dyDescent="0.3">
      <c r="H225" t="str">
        <v>4003</v>
      </c>
      <c r="I225" t="str">
        <v>Membership Dues, Age 19-29</v>
      </c>
      <c r="J225" t="str">
        <v>REVENUE</v>
      </c>
      <c r="K225">
        <v>112413</v>
      </c>
      <c r="L225">
        <v>4</v>
      </c>
      <c r="M225" t="str">
        <v>REVENUE</v>
      </c>
    </row>
    <row r="226" spans="8:13" x14ac:dyDescent="0.3">
      <c r="H226" t="str">
        <v>4004</v>
      </c>
      <c r="I226" t="str">
        <v>Membership Dues, Age 30-39</v>
      </c>
      <c r="J226" t="str">
        <v>REVENUE</v>
      </c>
      <c r="K226">
        <v>112413</v>
      </c>
      <c r="L226">
        <v>4</v>
      </c>
      <c r="M226" t="str">
        <v>REVENUE</v>
      </c>
    </row>
    <row r="227" spans="8:13" x14ac:dyDescent="0.3">
      <c r="H227" t="str">
        <v>4005</v>
      </c>
      <c r="I227" t="str">
        <v>Membership Dues, Age 40-49</v>
      </c>
      <c r="J227" t="str">
        <v>REVENUE</v>
      </c>
      <c r="K227">
        <v>112413</v>
      </c>
      <c r="L227">
        <v>4</v>
      </c>
      <c r="M227" t="str">
        <v>REVENUE</v>
      </c>
    </row>
    <row r="228" spans="8:13" x14ac:dyDescent="0.3">
      <c r="H228" t="str">
        <v>4006</v>
      </c>
      <c r="I228" t="str">
        <v>Membership Dues, Age 50+</v>
      </c>
      <c r="J228" t="str">
        <v>REVENUE</v>
      </c>
      <c r="K228">
        <v>112413</v>
      </c>
      <c r="L228">
        <v>4</v>
      </c>
      <c r="M228" t="str">
        <v>REVENUE</v>
      </c>
    </row>
    <row r="229" spans="8:13" x14ac:dyDescent="0.3">
      <c r="H229" t="str">
        <v>4007</v>
      </c>
      <c r="I229" t="str">
        <v>Membership Dues, Family</v>
      </c>
      <c r="J229" t="str">
        <v>REVENUE</v>
      </c>
      <c r="K229">
        <v>112413</v>
      </c>
      <c r="L229">
        <v>4</v>
      </c>
      <c r="M229" t="str">
        <v>REVENUE</v>
      </c>
    </row>
    <row r="230" spans="8:13" x14ac:dyDescent="0.3">
      <c r="H230" t="str">
        <v>4008</v>
      </c>
      <c r="I230" t="str">
        <v>Membership Dues, Trial</v>
      </c>
      <c r="J230" t="str">
        <v>REVENUE</v>
      </c>
      <c r="K230">
        <v>112413</v>
      </c>
      <c r="L230">
        <v>4</v>
      </c>
      <c r="M230" t="str">
        <v>REVENUE</v>
      </c>
    </row>
    <row r="231" spans="8:13" x14ac:dyDescent="0.3">
      <c r="H231" t="str">
        <v>4009</v>
      </c>
      <c r="I231" t="str">
        <v>Membership Dues, Non-Resident, Single</v>
      </c>
      <c r="J231" t="str">
        <v>REVENUE</v>
      </c>
      <c r="K231">
        <v>112413</v>
      </c>
      <c r="L231">
        <v>4</v>
      </c>
      <c r="M231" t="str">
        <v>REVENUE</v>
      </c>
    </row>
    <row r="232" spans="8:13" x14ac:dyDescent="0.3">
      <c r="H232" t="str">
        <v>4010</v>
      </c>
      <c r="I232" t="str">
        <v>Membership Dues, Non-Resident, Family</v>
      </c>
      <c r="J232" t="str">
        <v>REVENUE</v>
      </c>
      <c r="K232">
        <v>112413</v>
      </c>
      <c r="L232">
        <v>4</v>
      </c>
      <c r="M232" t="str">
        <v>REVENUE</v>
      </c>
    </row>
    <row r="233" spans="8:13" x14ac:dyDescent="0.3">
      <c r="H233" t="str">
        <v>4100</v>
      </c>
      <c r="I233" t="str">
        <v>Guest Fees</v>
      </c>
      <c r="J233" t="str">
        <v>REVENUE</v>
      </c>
      <c r="K233">
        <v>112413</v>
      </c>
      <c r="L233">
        <v>4</v>
      </c>
      <c r="M233" t="str">
        <v>REVENUE</v>
      </c>
    </row>
    <row r="234" spans="8:13" x14ac:dyDescent="0.3">
      <c r="H234" t="str">
        <v>4150</v>
      </c>
      <c r="I234" t="str">
        <v>Clinic / Lesson Revenue</v>
      </c>
      <c r="J234" t="str">
        <v>REVENUE</v>
      </c>
      <c r="K234">
        <v>112413</v>
      </c>
      <c r="L234">
        <v>4</v>
      </c>
      <c r="M234" t="str">
        <v>REVENUE</v>
      </c>
    </row>
    <row r="235" spans="8:13" x14ac:dyDescent="0.3">
      <c r="H235" t="str">
        <v>4160</v>
      </c>
      <c r="I235" t="str">
        <v>Group Lesson Package</v>
      </c>
      <c r="J235" t="str">
        <v>REVENUE</v>
      </c>
      <c r="K235">
        <v>112413</v>
      </c>
      <c r="L235">
        <v>4</v>
      </c>
      <c r="M235" t="str">
        <v>REVENUE</v>
      </c>
    </row>
    <row r="236" spans="8:13" x14ac:dyDescent="0.3">
      <c r="H236" t="str">
        <v>4200</v>
      </c>
      <c r="I236" t="str">
        <v>Member Donations - Operations</v>
      </c>
      <c r="J236" t="str">
        <v>REVENUE</v>
      </c>
      <c r="K236">
        <v>112413</v>
      </c>
      <c r="L236">
        <v>4</v>
      </c>
      <c r="M236" t="str">
        <v>REVENUE</v>
      </c>
    </row>
    <row r="237" spans="8:13" x14ac:dyDescent="0.3">
      <c r="H237" t="str">
        <v>4201</v>
      </c>
      <c r="I237" t="str">
        <v>Member Donations - Capital</v>
      </c>
      <c r="J237" t="str">
        <v>REVENUE</v>
      </c>
      <c r="K237">
        <v>112413</v>
      </c>
      <c r="L237">
        <v>4</v>
      </c>
      <c r="M237" t="str">
        <v>REVENUE</v>
      </c>
    </row>
    <row r="238" spans="8:13" x14ac:dyDescent="0.3">
      <c r="H238" t="str">
        <v>4202</v>
      </c>
      <c r="I238" t="str">
        <v>Member Donations - EOY Staff Bonus</v>
      </c>
      <c r="J238" t="str">
        <v>REVENUE</v>
      </c>
      <c r="K238">
        <v>112413</v>
      </c>
      <c r="L238">
        <v>4</v>
      </c>
      <c r="M238" t="str">
        <v>REVENUE</v>
      </c>
    </row>
    <row r="239" spans="8:13" x14ac:dyDescent="0.3">
      <c r="H239" t="str">
        <v>4500</v>
      </c>
      <c r="I239" t="str">
        <v>Merchandise Sales</v>
      </c>
      <c r="J239" t="str">
        <v>REVENUE</v>
      </c>
      <c r="K239">
        <v>112413</v>
      </c>
      <c r="L239">
        <v>4</v>
      </c>
      <c r="M239" t="str">
        <v>REVENUE</v>
      </c>
    </row>
    <row r="240" spans="8:13" x14ac:dyDescent="0.3">
      <c r="H240" t="str">
        <v>4600</v>
      </c>
      <c r="I240" t="str">
        <v>Food Sales</v>
      </c>
      <c r="J240" t="str">
        <v>REVENUE</v>
      </c>
      <c r="K240">
        <v>112413</v>
      </c>
      <c r="L240">
        <v>4</v>
      </c>
      <c r="M240" t="str">
        <v>REVENUE</v>
      </c>
    </row>
    <row r="241" spans="8:13" x14ac:dyDescent="0.3">
      <c r="H241" t="str">
        <v>4610</v>
      </c>
      <c r="I241" t="str">
        <v>Beverage Sales</v>
      </c>
      <c r="J241" t="str">
        <v>REVENUE</v>
      </c>
      <c r="K241">
        <v>112413</v>
      </c>
      <c r="L241">
        <v>4</v>
      </c>
      <c r="M241" t="str">
        <v>REVENUE</v>
      </c>
    </row>
    <row r="242" spans="8:13" x14ac:dyDescent="0.3">
      <c r="H242" t="str">
        <v>4800</v>
      </c>
      <c r="I242" t="str">
        <v>Other Revenue</v>
      </c>
      <c r="J242" t="str">
        <v>REVENUE</v>
      </c>
      <c r="K242">
        <v>112413</v>
      </c>
      <c r="L242">
        <v>4</v>
      </c>
      <c r="M242" t="str">
        <v>REVENUE</v>
      </c>
    </row>
    <row r="243" spans="8:13" x14ac:dyDescent="0.3">
      <c r="H243" t="str">
        <v>4900</v>
      </c>
      <c r="I243" t="str">
        <v>Interest Income</v>
      </c>
      <c r="J243" t="str">
        <v>REVENUE</v>
      </c>
      <c r="K243">
        <v>112413</v>
      </c>
      <c r="L243">
        <v>4</v>
      </c>
      <c r="M243" t="str">
        <v>REVENUE</v>
      </c>
    </row>
    <row r="244" spans="8:13" x14ac:dyDescent="0.3">
      <c r="H244" t="str">
        <v>5100</v>
      </c>
      <c r="I244" t="str">
        <v>Cost of Goods Sold</v>
      </c>
      <c r="J244" t="str">
        <v>DIRECTCOSTS</v>
      </c>
      <c r="K244">
        <v>112413</v>
      </c>
      <c r="L244">
        <v>5</v>
      </c>
      <c r="M244" t="str">
        <v>EXPENSE</v>
      </c>
    </row>
    <row r="245" spans="8:13" x14ac:dyDescent="0.3">
      <c r="H245" t="str">
        <v>5200</v>
      </c>
      <c r="I245" t="str">
        <v>Salaries &amp; Wages</v>
      </c>
      <c r="J245" t="str">
        <v>EXPENSE</v>
      </c>
      <c r="K245">
        <v>112413</v>
      </c>
      <c r="L245">
        <v>5</v>
      </c>
      <c r="M245" t="str">
        <v>EXPENSE</v>
      </c>
    </row>
    <row r="246" spans="8:13" x14ac:dyDescent="0.3">
      <c r="H246" t="str">
        <v>5201</v>
      </c>
      <c r="I246" t="str">
        <v>Labor + some payroll taxes</v>
      </c>
      <c r="J246" t="str">
        <v>EXPENSE</v>
      </c>
      <c r="K246">
        <v>112413</v>
      </c>
      <c r="L246">
        <v>5</v>
      </c>
      <c r="M246" t="str">
        <v>EXPENSE</v>
      </c>
    </row>
    <row r="247" spans="8:13" x14ac:dyDescent="0.3">
      <c r="H247" t="str">
        <v>5202</v>
      </c>
      <c r="I247" t="str">
        <v>Payroll Taxes</v>
      </c>
      <c r="J247" t="str">
        <v>EXPENSE</v>
      </c>
      <c r="K247">
        <v>112413</v>
      </c>
      <c r="L247">
        <v>5</v>
      </c>
      <c r="M247" t="str">
        <v>EXPENSE</v>
      </c>
    </row>
    <row r="248" spans="8:13" x14ac:dyDescent="0.3">
      <c r="H248" t="str">
        <v>5250</v>
      </c>
      <c r="I248" t="str">
        <v>EOY Staff Bonus</v>
      </c>
      <c r="J248" t="str">
        <v>EXPENSE</v>
      </c>
      <c r="K248">
        <v>112413</v>
      </c>
      <c r="L248">
        <v>5</v>
      </c>
      <c r="M248" t="str">
        <v>EXPENSE</v>
      </c>
    </row>
    <row r="249" spans="8:13" x14ac:dyDescent="0.3">
      <c r="H249" t="str">
        <v>5300</v>
      </c>
      <c r="I249" t="str">
        <v>Court Maintenance</v>
      </c>
      <c r="J249" t="str">
        <v>EXPENSE</v>
      </c>
      <c r="K249">
        <v>112413</v>
      </c>
      <c r="L249">
        <v>5</v>
      </c>
      <c r="M249" t="str">
        <v>EXPENSE</v>
      </c>
    </row>
    <row r="250" spans="8:13" x14ac:dyDescent="0.3">
      <c r="H250" t="str">
        <v>5301</v>
      </c>
      <c r="I250" t="str">
        <v>Building Maintenance</v>
      </c>
      <c r="J250" t="str">
        <v>EXPENSE</v>
      </c>
      <c r="K250">
        <v>112413</v>
      </c>
      <c r="L250">
        <v>5</v>
      </c>
      <c r="M250" t="str">
        <v>EXPENSE</v>
      </c>
    </row>
    <row r="251" spans="8:13" x14ac:dyDescent="0.3">
      <c r="H251" t="str">
        <v>5302</v>
      </c>
      <c r="I251" t="str">
        <v>Operating Supplies</v>
      </c>
      <c r="J251" t="str">
        <v>EXPENSE</v>
      </c>
      <c r="K251">
        <v>112413</v>
      </c>
      <c r="L251">
        <v>5</v>
      </c>
      <c r="M251" t="str">
        <v>EXPENSE</v>
      </c>
    </row>
    <row r="252" spans="8:13" x14ac:dyDescent="0.3">
      <c r="H252" t="str">
        <v>5303</v>
      </c>
      <c r="I252" t="str">
        <v>Office Supplies</v>
      </c>
      <c r="J252" t="str">
        <v>EXPENSE</v>
      </c>
      <c r="K252">
        <v>112413</v>
      </c>
      <c r="L252">
        <v>5</v>
      </c>
      <c r="M252" t="str">
        <v>EXPENSE</v>
      </c>
    </row>
    <row r="253" spans="8:13" x14ac:dyDescent="0.3">
      <c r="H253" t="str">
        <v>5304</v>
      </c>
      <c r="I253" t="str">
        <v>Postage &amp; Delivery</v>
      </c>
      <c r="J253" t="str">
        <v>EXPENSE</v>
      </c>
      <c r="K253">
        <v>112413</v>
      </c>
      <c r="L253">
        <v>5</v>
      </c>
      <c r="M253" t="str">
        <v>EXPENSE</v>
      </c>
    </row>
    <row r="254" spans="8:13" x14ac:dyDescent="0.3">
      <c r="H254" t="str">
        <v>5310</v>
      </c>
      <c r="I254" t="str">
        <v>Food Purchases</v>
      </c>
      <c r="J254" t="str">
        <v>EXPENSE</v>
      </c>
      <c r="K254">
        <v>112413</v>
      </c>
      <c r="L254">
        <v>5</v>
      </c>
      <c r="M254" t="str">
        <v>EXPENSE</v>
      </c>
    </row>
    <row r="255" spans="8:13" x14ac:dyDescent="0.3">
      <c r="H255" t="str">
        <v>5320</v>
      </c>
      <c r="I255" t="str">
        <v>Beverage Purchase</v>
      </c>
      <c r="J255" t="str">
        <v>EXPENSE</v>
      </c>
      <c r="K255">
        <v>112413</v>
      </c>
      <c r="L255">
        <v>5</v>
      </c>
      <c r="M255" t="str">
        <v>EXPENSE</v>
      </c>
    </row>
    <row r="256" spans="8:13" x14ac:dyDescent="0.3">
      <c r="H256" t="str">
        <v>5400</v>
      </c>
      <c r="I256" t="str">
        <v>Utilities - Electric &amp; Gas</v>
      </c>
      <c r="J256" t="str">
        <v>EXPENSE</v>
      </c>
      <c r="K256">
        <v>112413</v>
      </c>
      <c r="L256">
        <v>5</v>
      </c>
      <c r="M256" t="str">
        <v>EXPENSE</v>
      </c>
    </row>
    <row r="257" spans="8:13" x14ac:dyDescent="0.3">
      <c r="H257" t="str">
        <v>5401</v>
      </c>
      <c r="I257" t="str">
        <v>Utilities - Telephone &amp; Internet</v>
      </c>
      <c r="J257" t="str">
        <v>EXPENSE</v>
      </c>
      <c r="K257">
        <v>112413</v>
      </c>
      <c r="L257">
        <v>5</v>
      </c>
      <c r="M257" t="str">
        <v>EXPENSE</v>
      </c>
    </row>
    <row r="258" spans="8:13" x14ac:dyDescent="0.3">
      <c r="H258" t="str">
        <v>5402</v>
      </c>
      <c r="I258" t="str">
        <v>Utilities - Water &amp; Sewer</v>
      </c>
      <c r="J258" t="str">
        <v>EXPENSE</v>
      </c>
      <c r="K258">
        <v>112413</v>
      </c>
      <c r="L258">
        <v>5</v>
      </c>
      <c r="M258" t="str">
        <v>EXPENSE</v>
      </c>
    </row>
    <row r="259" spans="8:13" x14ac:dyDescent="0.3">
      <c r="H259" t="str">
        <v>5403</v>
      </c>
      <c r="I259" t="str">
        <v>Utilities - Trash Removal</v>
      </c>
      <c r="J259" t="str">
        <v>EXPENSE</v>
      </c>
      <c r="K259">
        <v>112413</v>
      </c>
      <c r="L259">
        <v>5</v>
      </c>
      <c r="M259" t="str">
        <v>EXPENSE</v>
      </c>
    </row>
    <row r="260" spans="8:13" x14ac:dyDescent="0.3">
      <c r="H260" t="str">
        <v>5500</v>
      </c>
      <c r="I260" t="str">
        <v>Marketing / Web Hosting</v>
      </c>
      <c r="J260" t="str">
        <v>EXPENSE</v>
      </c>
      <c r="K260">
        <v>112413</v>
      </c>
      <c r="L260">
        <v>5</v>
      </c>
      <c r="M260" t="str">
        <v>EXPENSE</v>
      </c>
    </row>
    <row r="261" spans="8:13" x14ac:dyDescent="0.3">
      <c r="H261" t="str">
        <v>5501</v>
      </c>
      <c r="I261" t="str">
        <v>Signage</v>
      </c>
      <c r="J261" t="str">
        <v>EXPENSE</v>
      </c>
      <c r="K261">
        <v>112413</v>
      </c>
      <c r="L261">
        <v>5</v>
      </c>
      <c r="M261" t="str">
        <v>EXPENSE</v>
      </c>
    </row>
    <row r="262" spans="8:13" x14ac:dyDescent="0.3">
      <c r="H262" t="str">
        <v>5502</v>
      </c>
      <c r="I262" t="str">
        <v>Payment Discounts</v>
      </c>
      <c r="J262" t="str">
        <v>EXPENSE</v>
      </c>
      <c r="K262">
        <v>112413</v>
      </c>
      <c r="L262">
        <v>5</v>
      </c>
      <c r="M262" t="str">
        <v>EXPENSE</v>
      </c>
    </row>
    <row r="263" spans="8:13" x14ac:dyDescent="0.3">
      <c r="H263" t="str">
        <v>5503</v>
      </c>
      <c r="I263" t="str">
        <v>Web Hosting</v>
      </c>
      <c r="J263" t="str">
        <v>EXPENSE</v>
      </c>
      <c r="K263">
        <v>112413</v>
      </c>
      <c r="L263">
        <v>5</v>
      </c>
      <c r="M263" t="str">
        <v>EXPENSE</v>
      </c>
    </row>
    <row r="264" spans="8:13" x14ac:dyDescent="0.3">
      <c r="H264" t="str">
        <v>5600</v>
      </c>
      <c r="I264" t="str">
        <v>Project Expenses</v>
      </c>
      <c r="J264" t="str">
        <v>EXPENSE</v>
      </c>
      <c r="K264">
        <v>112413</v>
      </c>
      <c r="L264">
        <v>5</v>
      </c>
      <c r="M264" t="str">
        <v>EXPENSE</v>
      </c>
    </row>
    <row r="265" spans="8:13" x14ac:dyDescent="0.3">
      <c r="H265" t="str">
        <v>5601</v>
      </c>
      <c r="I265" t="str">
        <v>Porch Furniture</v>
      </c>
      <c r="J265" t="str">
        <v>EXPENSE</v>
      </c>
      <c r="K265">
        <v>112413</v>
      </c>
      <c r="L265">
        <v>5</v>
      </c>
      <c r="M265" t="str">
        <v>EXPENSE</v>
      </c>
    </row>
    <row r="266" spans="8:13" x14ac:dyDescent="0.3">
      <c r="H266" t="str">
        <v>5602</v>
      </c>
      <c r="I266" t="str">
        <v>Gable and Roof Repair</v>
      </c>
      <c r="J266" t="str">
        <v>EXPENSE</v>
      </c>
      <c r="K266">
        <v>112413</v>
      </c>
      <c r="L266">
        <v>5</v>
      </c>
      <c r="M266" t="str">
        <v>EXPENSE</v>
      </c>
    </row>
    <row r="267" spans="8:13" x14ac:dyDescent="0.3">
      <c r="H267" t="str">
        <v>5603</v>
      </c>
      <c r="I267" t="str">
        <v>Kathy Graeter Dedication</v>
      </c>
      <c r="J267" t="str">
        <v>EXPENSE</v>
      </c>
      <c r="K267">
        <v>112413</v>
      </c>
      <c r="L267">
        <v>5</v>
      </c>
      <c r="M267" t="str">
        <v>EXPENSE</v>
      </c>
    </row>
    <row r="268" spans="8:13" x14ac:dyDescent="0.3">
      <c r="H268" t="str">
        <v>6000</v>
      </c>
      <c r="I268" t="str">
        <v>Property Taxes</v>
      </c>
      <c r="J268" t="str">
        <v>EXPENSE</v>
      </c>
      <c r="K268">
        <v>112413</v>
      </c>
      <c r="L268">
        <v>5</v>
      </c>
      <c r="M268" t="str">
        <v>EXPENSE</v>
      </c>
    </row>
    <row r="269" spans="8:13" x14ac:dyDescent="0.3">
      <c r="H269" t="str">
        <v>6100</v>
      </c>
      <c r="I269" t="str">
        <v>Insurance</v>
      </c>
      <c r="J269" t="str">
        <v>EXPENSE</v>
      </c>
      <c r="K269">
        <v>112413</v>
      </c>
      <c r="L269">
        <v>5</v>
      </c>
      <c r="M269" t="str">
        <v>EXPENSE</v>
      </c>
    </row>
    <row r="270" spans="8:13" x14ac:dyDescent="0.3">
      <c r="H270" t="str">
        <v>6200</v>
      </c>
      <c r="I270" t="str">
        <v>Ohio Sales Taxes</v>
      </c>
      <c r="J270" t="str">
        <v>EXPENSE</v>
      </c>
      <c r="K270">
        <v>112413</v>
      </c>
      <c r="L270">
        <v>5</v>
      </c>
      <c r="M270" t="str">
        <v>EXPENSE</v>
      </c>
    </row>
    <row r="271" spans="8:13" x14ac:dyDescent="0.3">
      <c r="H271" t="str">
        <v>7000</v>
      </c>
      <c r="I271" t="str">
        <v>Depreciation &amp; Amortization</v>
      </c>
      <c r="J271" t="str">
        <v>DEPRECIATN</v>
      </c>
      <c r="K271">
        <v>112413</v>
      </c>
      <c r="L271">
        <v>5</v>
      </c>
      <c r="M271" t="str">
        <v>EXPENSE</v>
      </c>
    </row>
    <row r="272" spans="8:13" x14ac:dyDescent="0.3">
      <c r="H272" t="str">
        <v>9900</v>
      </c>
      <c r="I272" t="str">
        <v>Driveway Repair</v>
      </c>
      <c r="J272" t="str">
        <v>EXPENSE</v>
      </c>
      <c r="K272">
        <v>112413</v>
      </c>
      <c r="L272">
        <v>5</v>
      </c>
      <c r="M272" t="str">
        <v>EXPENSE</v>
      </c>
    </row>
  </sheetData>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kShowAll">
              <controlPr defaultSize="0" autoFill="0" autoLine="0" autoPict="0">
                <anchor moveWithCells="1">
                  <from>
                    <xdr:col>0</xdr:col>
                    <xdr:colOff>38100</xdr:colOff>
                    <xdr:row>6</xdr:row>
                    <xdr:rowOff>38100</xdr:rowOff>
                  </from>
                  <to>
                    <xdr:col>2</xdr:col>
                    <xdr:colOff>312420</xdr:colOff>
                    <xdr:row>7</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8625E-41F7-49E7-BC80-8941D3C94C1A}">
  <sheetPr codeName="Sheet3">
    <tabColor theme="9" tint="-0.249977111117893"/>
  </sheetPr>
  <dimension ref="A3:I186"/>
  <sheetViews>
    <sheetView zoomScaleNormal="100" workbookViewId="0">
      <selection activeCell="A11" sqref="A11"/>
    </sheetView>
  </sheetViews>
  <sheetFormatPr defaultRowHeight="14.4" x14ac:dyDescent="0.3"/>
  <cols>
    <col min="7" max="9" width="12.21875" customWidth="1"/>
  </cols>
  <sheetData>
    <row r="3" spans="1:9" ht="18" x14ac:dyDescent="0.35">
      <c r="A3" s="6" t="s">
        <v>64</v>
      </c>
    </row>
    <row r="4" spans="1:9" x14ac:dyDescent="0.3">
      <c r="A4" t="s">
        <v>73</v>
      </c>
    </row>
    <row r="6" spans="1:9" x14ac:dyDescent="0.3">
      <c r="A6" s="8" t="s">
        <v>88</v>
      </c>
      <c r="B6" s="23">
        <v>112353</v>
      </c>
      <c r="F6" s="25" t="s">
        <v>66</v>
      </c>
      <c r="G6" s="27">
        <v>44927</v>
      </c>
      <c r="I6" s="28" t="s">
        <v>70</v>
      </c>
    </row>
    <row r="7" spans="1:9" x14ac:dyDescent="0.3">
      <c r="A7" s="8" t="s">
        <v>65</v>
      </c>
      <c r="B7" s="24">
        <f>ROWS(_xlfn.ANCHORARRAY(A11))</f>
        <v>176</v>
      </c>
      <c r="C7" s="26" t="s">
        <v>69</v>
      </c>
      <c r="F7" s="25" t="s">
        <v>67</v>
      </c>
      <c r="G7" s="27">
        <v>45107</v>
      </c>
      <c r="I7" s="22" cm="1">
        <f t="array" ref="I7">_xldudf_SCOTT_XNI(B6,G6,G7)</f>
        <v>2926808.76</v>
      </c>
    </row>
    <row r="8" spans="1:9" x14ac:dyDescent="0.3">
      <c r="A8" t="b">
        <v>1</v>
      </c>
      <c r="F8" s="25" t="s">
        <v>68</v>
      </c>
      <c r="G8" s="24">
        <f>B7-COUNTA(G11:G999)</f>
        <v>0</v>
      </c>
      <c r="H8" s="26" t="str">
        <f>IF(G8&lt;0,"extra","missing")&amp;IF(G8=1," row"," rows")</f>
        <v>missing rows</v>
      </c>
    </row>
    <row r="10" spans="1:9" x14ac:dyDescent="0.3">
      <c r="A10" s="29" t="s">
        <v>3</v>
      </c>
      <c r="B10" s="29" t="s">
        <v>4</v>
      </c>
      <c r="C10" s="29" t="s">
        <v>2</v>
      </c>
      <c r="D10" s="29" t="s">
        <v>43</v>
      </c>
      <c r="E10" s="29" t="s">
        <v>7</v>
      </c>
      <c r="F10" s="29" t="s">
        <v>19</v>
      </c>
      <c r="G10" s="29" t="s">
        <v>1</v>
      </c>
      <c r="H10" s="29" t="s">
        <v>0</v>
      </c>
      <c r="I10" s="29" t="s">
        <v>5</v>
      </c>
    </row>
    <row r="11" spans="1:9" x14ac:dyDescent="0.3">
      <c r="A11" t="str" cm="1">
        <f t="array" ref="A11:C186">_xldudf_SCOTT_CHART(B6,A8)</f>
        <v/>
      </c>
      <c r="B11" t="str">
        <v>Business account yhhg</v>
      </c>
      <c r="C11" t="str">
        <v>BANK</v>
      </c>
      <c r="D11" cm="1">
        <f t="array" ref="D11:D186">GET.CHARTCLASSID(_xlfn.ANCHORARRAY(A11))</f>
        <v>1</v>
      </c>
      <c r="E11" t="str" cm="1">
        <f t="array" ref="E11:E186">GET.CHARTCLASS(_xlfn.ANCHORARRAY(A11))</f>
        <v>ASSET</v>
      </c>
      <c r="F11" cm="1">
        <f t="array" ref="F11:F186">GET.CHARTxTB(_xlfn.ANCHORARRAY(A11))</f>
        <v>1</v>
      </c>
      <c r="G11" cm="1">
        <f t="array" ref="G11">IF($D11&gt;3,GET.GLBALANCE($B$6,$B11,$C11,$G$6,$G$7,G$10),GET.GLBALANCE($B$6,$B11,$C11,0,$G$7,G$10))</f>
        <v>0</v>
      </c>
      <c r="H11" cm="1">
        <f t="array" ref="H11">IF($D11&gt;3,GET.GLBALANCE($B$6,$B11,$C11,$G$6,$G$7,H$10),GET.GLBALANCE($B$6,$B11,$C11,0,$G$7,H$10))</f>
        <v>0</v>
      </c>
      <c r="I11" cm="1">
        <f t="array" ref="I11">IF($D11&gt;3,GET.GLBALANCE($B$6,$B11,$C11,$G$6,$G$7),GET.GLBALANCE($B$6,$B11,$C11,0,$G$7))</f>
        <v>0</v>
      </c>
    </row>
    <row r="12" spans="1:9" x14ac:dyDescent="0.3">
      <c r="A12" t="str">
        <v>0010,101</v>
      </c>
      <c r="B12" t="str">
        <v>Test account begin range</v>
      </c>
      <c r="C12" t="str">
        <v>CURRENT</v>
      </c>
      <c r="D12">
        <v>1</v>
      </c>
      <c r="E12" t="str">
        <v>ASSET</v>
      </c>
      <c r="F12">
        <v>1</v>
      </c>
      <c r="G12" cm="1">
        <f t="array" ref="G12">IF($D12&gt;3,GET.GLBALANCE($B$6,$B12,$C12,$G$6,$G$7,G$10),GET.GLBALANCE($B$6,$B12,$C12,0,$G$7,G$10))</f>
        <v>0</v>
      </c>
      <c r="H12" cm="1">
        <f t="array" ref="H12">IF($D12&gt;3,GET.GLBALANCE($B$6,$B12,$C12,$G$6,$G$7,H$10),GET.GLBALANCE($B$6,$B12,$C12,0,$G$7,H$10))</f>
        <v>0</v>
      </c>
      <c r="I12" cm="1">
        <f t="array" ref="I12">IF($D12&gt;3,GET.GLBALANCE($B$6,$B12,$C12,$G$6,$G$7),GET.GLBALANCE($B$6,$B12,$C12,0,$G$7))</f>
        <v>0</v>
      </c>
    </row>
    <row r="13" spans="1:9" x14ac:dyDescent="0.3">
      <c r="A13" t="str">
        <v>0030</v>
      </c>
      <c r="B13" t="str">
        <v>Cam's Cash</v>
      </c>
      <c r="C13" t="str">
        <v>CURRENT</v>
      </c>
      <c r="D13">
        <v>1</v>
      </c>
      <c r="E13" t="str">
        <v>ASSET</v>
      </c>
      <c r="F13">
        <v>1</v>
      </c>
      <c r="G13" cm="1">
        <f t="array" ref="G13">IF($D13&gt;3,GET.GLBALANCE($B$6,$B13,$C13,$G$6,$G$7,G$10),GET.GLBALANCE($B$6,$B13,$C13,0,$G$7,G$10))</f>
        <v>150</v>
      </c>
      <c r="H13" cm="1">
        <f t="array" ref="H13">IF($D13&gt;3,GET.GLBALANCE($B$6,$B13,$C13,$G$6,$G$7,H$10),GET.GLBALANCE($B$6,$B13,$C13,0,$G$7,H$10))</f>
        <v>0</v>
      </c>
      <c r="I13" cm="1">
        <f t="array" ref="I13">IF($D13&gt;3,GET.GLBALANCE($B$6,$B13,$C13,$G$6,$G$7),GET.GLBALANCE($B$6,$B13,$C13,0,$G$7))</f>
        <v>150</v>
      </c>
    </row>
    <row r="14" spans="1:9" x14ac:dyDescent="0.3">
      <c r="A14" t="str">
        <v>120</v>
      </c>
      <c r="B14" t="str">
        <v>Accounts Receivable1</v>
      </c>
      <c r="C14" t="str">
        <v>CURRENT</v>
      </c>
      <c r="D14">
        <v>1</v>
      </c>
      <c r="E14" t="str">
        <v>ASSET</v>
      </c>
      <c r="F14">
        <v>1</v>
      </c>
      <c r="G14" cm="1">
        <f t="array" ref="G14">IF($D14&gt;3,GET.GLBALANCE($B$6,$B14,$C14,$G$6,$G$7,G$10),GET.GLBALANCE($B$6,$B14,$C14,0,$G$7,G$10))</f>
        <v>98186.26</v>
      </c>
      <c r="H14" cm="1">
        <f t="array" ref="H14">IF($D14&gt;3,GET.GLBALANCE($B$6,$B14,$C14,$G$6,$G$7,H$10),GET.GLBALANCE($B$6,$B14,$C14,0,$G$7,H$10))</f>
        <v>0</v>
      </c>
      <c r="I14" cm="1">
        <f t="array" ref="I14">IF($D14&gt;3,GET.GLBALANCE($B$6,$B14,$C14,$G$6,$G$7),GET.GLBALANCE($B$6,$B14,$C14,0,$G$7))</f>
        <v>98186.26</v>
      </c>
    </row>
    <row r="15" spans="1:9" x14ac:dyDescent="0.3">
      <c r="A15" t="str">
        <v>121</v>
      </c>
      <c r="B15" t="str">
        <v>New asset account</v>
      </c>
      <c r="C15" t="str">
        <v>CURRENT</v>
      </c>
      <c r="D15">
        <v>1</v>
      </c>
      <c r="E15" t="str">
        <v>ASSET</v>
      </c>
      <c r="F15">
        <v>1</v>
      </c>
      <c r="G15" cm="1">
        <f t="array" ref="G15">IF($D15&gt;3,GET.GLBALANCE($B$6,$B15,$C15,$G$6,$G$7,G$10),GET.GLBALANCE($B$6,$B15,$C15,0,$G$7,G$10))</f>
        <v>0</v>
      </c>
      <c r="H15" cm="1">
        <f t="array" ref="H15">IF($D15&gt;3,GET.GLBALANCE($B$6,$B15,$C15,$G$6,$G$7,H$10),GET.GLBALANCE($B$6,$B15,$C15,0,$G$7,H$10))</f>
        <v>0</v>
      </c>
      <c r="I15" cm="1">
        <f t="array" ref="I15">IF($D15&gt;3,GET.GLBALANCE($B$6,$B15,$C15,$G$6,$G$7),GET.GLBALANCE($B$6,$B15,$C15,0,$G$7))</f>
        <v>0</v>
      </c>
    </row>
    <row r="16" spans="1:9" x14ac:dyDescent="0.3">
      <c r="A16" t="str">
        <v>125</v>
      </c>
      <c r="B16" t="str">
        <v>Marketable Securities</v>
      </c>
      <c r="C16" t="str">
        <v>CURRENT</v>
      </c>
      <c r="D16">
        <v>1</v>
      </c>
      <c r="E16" t="str">
        <v>ASSET</v>
      </c>
      <c r="F16">
        <v>1</v>
      </c>
      <c r="G16" cm="1">
        <f t="array" ref="G16">IF($D16&gt;3,GET.GLBALANCE($B$6,$B16,$C16,$G$6,$G$7,G$10),GET.GLBALANCE($B$6,$B16,$C16,0,$G$7,G$10))</f>
        <v>0</v>
      </c>
      <c r="H16" cm="1">
        <f t="array" ref="H16">IF($D16&gt;3,GET.GLBALANCE($B$6,$B16,$C16,$G$6,$G$7,H$10),GET.GLBALANCE($B$6,$B16,$C16,0,$G$7,H$10))</f>
        <v>0</v>
      </c>
      <c r="I16" cm="1">
        <f t="array" ref="I16">IF($D16&gt;3,GET.GLBALANCE($B$6,$B16,$C16,$G$6,$G$7),GET.GLBALANCE($B$6,$B16,$C16,0,$G$7))</f>
        <v>0</v>
      </c>
    </row>
    <row r="17" spans="1:9" x14ac:dyDescent="0.3">
      <c r="A17" t="str">
        <v>200</v>
      </c>
      <c r="B17" t="str">
        <v>Sales - Food</v>
      </c>
      <c r="C17" t="str">
        <v>REVENUE</v>
      </c>
      <c r="D17">
        <v>4</v>
      </c>
      <c r="E17" t="str">
        <v>REVENUE</v>
      </c>
      <c r="F17">
        <v>-1</v>
      </c>
      <c r="G17" cm="1">
        <f t="array" ref="G17">IF($D17&gt;3,GET.GLBALANCE($B$6,$B17,$C17,$G$6,$G$7,G$10),GET.GLBALANCE($B$6,$B17,$C17,0,$G$7,G$10))</f>
        <v>0</v>
      </c>
      <c r="H17" cm="1">
        <f t="array" ref="H17">IF($D17&gt;3,GET.GLBALANCE($B$6,$B17,$C17,$G$6,$G$7,H$10),GET.GLBALANCE($B$6,$B17,$C17,0,$G$7,H$10))</f>
        <v>0</v>
      </c>
      <c r="I17" cm="1">
        <f t="array" ref="I17">IF($D17&gt;3,GET.GLBALANCE($B$6,$B17,$C17,$G$6,$G$7),GET.GLBALANCE($B$6,$B17,$C17,0,$G$7))</f>
        <v>0</v>
      </c>
    </row>
    <row r="18" spans="1:9" x14ac:dyDescent="0.3">
      <c r="A18" t="str">
        <v>201</v>
      </c>
      <c r="B18" t="str">
        <v>Sales - Beverage / Liquor</v>
      </c>
      <c r="C18" t="str">
        <v>REVENUE</v>
      </c>
      <c r="D18">
        <v>4</v>
      </c>
      <c r="E18" t="str">
        <v>REVENUE</v>
      </c>
      <c r="F18">
        <v>-1</v>
      </c>
      <c r="G18" cm="1">
        <f t="array" ref="G18">IF($D18&gt;3,GET.GLBALANCE($B$6,$B18,$C18,$G$6,$G$7,G$10),GET.GLBALANCE($B$6,$B18,$C18,0,$G$7,G$10))</f>
        <v>0</v>
      </c>
      <c r="H18" cm="1">
        <f t="array" ref="H18">IF($D18&gt;3,GET.GLBALANCE($B$6,$B18,$C18,$G$6,$G$7,H$10),GET.GLBALANCE($B$6,$B18,$C18,0,$G$7,H$10))</f>
        <v>0</v>
      </c>
      <c r="I18" cm="1">
        <f t="array" ref="I18">IF($D18&gt;3,GET.GLBALANCE($B$6,$B18,$C18,$G$6,$G$7),GET.GLBALANCE($B$6,$B18,$C18,0,$G$7))</f>
        <v>0</v>
      </c>
    </row>
    <row r="19" spans="1:9" x14ac:dyDescent="0.3">
      <c r="A19" t="str">
        <v>202</v>
      </c>
      <c r="B19" t="str">
        <v>Sales - Tshirts</v>
      </c>
      <c r="C19" t="str">
        <v>SALES</v>
      </c>
      <c r="D19">
        <v>4</v>
      </c>
      <c r="E19" t="str">
        <v>REVENUE</v>
      </c>
      <c r="F19">
        <v>-1</v>
      </c>
      <c r="G19" cm="1">
        <f t="array" ref="G19">IF($D19&gt;3,GET.GLBALANCE($B$6,$B19,$C19,$G$6,$G$7,G$10),GET.GLBALANCE($B$6,$B19,$C19,0,$G$7,G$10))</f>
        <v>0</v>
      </c>
      <c r="H19" cm="1">
        <f t="array" ref="H19">IF($D19&gt;3,GET.GLBALANCE($B$6,$B19,$C19,$G$6,$G$7,H$10),GET.GLBALANCE($B$6,$B19,$C19,0,$G$7,H$10))</f>
        <v>75.34</v>
      </c>
      <c r="I19" cm="1">
        <f t="array" ref="I19">IF($D19&gt;3,GET.GLBALANCE($B$6,$B19,$C19,$G$6,$G$7),GET.GLBALANCE($B$6,$B19,$C19,0,$G$7))</f>
        <v>-75.34</v>
      </c>
    </row>
    <row r="20" spans="1:9" x14ac:dyDescent="0.3">
      <c r="A20" t="str">
        <v>210</v>
      </c>
      <c r="B20" t="str">
        <v>Unpaid Expense Claims</v>
      </c>
      <c r="C20" t="str">
        <v>CURRLIAB</v>
      </c>
      <c r="D20">
        <v>2</v>
      </c>
      <c r="E20" t="str">
        <v>LIABILITY</v>
      </c>
      <c r="F20">
        <v>-1</v>
      </c>
      <c r="G20" cm="1">
        <f t="array" ref="G20">IF($D20&gt;3,GET.GLBALANCE($B$6,$B20,$C20,$G$6,$G$7,G$10),GET.GLBALANCE($B$6,$B20,$C20,0,$G$7,G$10))</f>
        <v>0</v>
      </c>
      <c r="H20" cm="1">
        <f t="array" ref="H20">IF($D20&gt;3,GET.GLBALANCE($B$6,$B20,$C20,$G$6,$G$7,H$10),GET.GLBALANCE($B$6,$B20,$C20,0,$G$7,H$10))</f>
        <v>0</v>
      </c>
      <c r="I20" cm="1">
        <f t="array" ref="I20">IF($D20&gt;3,GET.GLBALANCE($B$6,$B20,$C20,$G$6,$G$7),GET.GLBALANCE($B$6,$B20,$C20,0,$G$7))</f>
        <v>0</v>
      </c>
    </row>
    <row r="21" spans="1:9" x14ac:dyDescent="0.3">
      <c r="A21" t="str">
        <v>220</v>
      </c>
      <c r="B21" t="str">
        <v>Sales Tax</v>
      </c>
      <c r="C21" t="str">
        <v>CURRLIAB</v>
      </c>
      <c r="D21">
        <v>2</v>
      </c>
      <c r="E21" t="str">
        <v>LIABILITY</v>
      </c>
      <c r="F21">
        <v>-1</v>
      </c>
      <c r="G21" cm="1">
        <f t="array" ref="G21">IF($D21&gt;3,GET.GLBALANCE($B$6,$B21,$C21,$G$6,$G$7,G$10),GET.GLBALANCE($B$6,$B21,$C21,0,$G$7,G$10))</f>
        <v>0</v>
      </c>
      <c r="H21" cm="1">
        <f t="array" ref="H21">IF($D21&gt;3,GET.GLBALANCE($B$6,$B21,$C21,$G$6,$G$7,H$10),GET.GLBALANCE($B$6,$B21,$C21,0,$G$7,H$10))</f>
        <v>0</v>
      </c>
      <c r="I21" cm="1">
        <f t="array" ref="I21">IF($D21&gt;3,GET.GLBALANCE($B$6,$B21,$C21,$G$6,$G$7),GET.GLBALANCE($B$6,$B21,$C21,0,$G$7))</f>
        <v>0</v>
      </c>
    </row>
    <row r="22" spans="1:9" x14ac:dyDescent="0.3">
      <c r="A22" t="str">
        <v>222</v>
      </c>
      <c r="B22" t="str">
        <v>Sales - Ice cream</v>
      </c>
      <c r="C22" t="str">
        <v>REVENUE</v>
      </c>
      <c r="D22">
        <v>4</v>
      </c>
      <c r="E22" t="str">
        <v>REVENUE</v>
      </c>
      <c r="F22">
        <v>-1</v>
      </c>
      <c r="G22" cm="1">
        <f t="array" ref="G22">IF($D22&gt;3,GET.GLBALANCE($B$6,$B22,$C22,$G$6,$G$7,G$10),GET.GLBALANCE($B$6,$B22,$C22,0,$G$7,G$10))</f>
        <v>0</v>
      </c>
      <c r="H22" cm="1">
        <f t="array" ref="H22">IF($D22&gt;3,GET.GLBALANCE($B$6,$B22,$C22,$G$6,$G$7,H$10),GET.GLBALANCE($B$6,$B22,$C22,0,$G$7,H$10))</f>
        <v>0</v>
      </c>
      <c r="I22" cm="1">
        <f t="array" ref="I22">IF($D22&gt;3,GET.GLBALANCE($B$6,$B22,$C22,$G$6,$G$7),GET.GLBALANCE($B$6,$B22,$C22,0,$G$7))</f>
        <v>0</v>
      </c>
    </row>
    <row r="23" spans="1:9" x14ac:dyDescent="0.3">
      <c r="A23" t="str">
        <v>223</v>
      </c>
      <c r="B23" t="str">
        <v>Sales - Yogurt</v>
      </c>
      <c r="C23" t="str">
        <v>REVENUE</v>
      </c>
      <c r="D23">
        <v>4</v>
      </c>
      <c r="E23" t="str">
        <v>REVENUE</v>
      </c>
      <c r="F23">
        <v>-1</v>
      </c>
      <c r="G23" cm="1">
        <f t="array" ref="G23">IF($D23&gt;3,GET.GLBALANCE($B$6,$B23,$C23,$G$6,$G$7,G$10),GET.GLBALANCE($B$6,$B23,$C23,0,$G$7,G$10))</f>
        <v>0</v>
      </c>
      <c r="H23" cm="1">
        <f t="array" ref="H23">IF($D23&gt;3,GET.GLBALANCE($B$6,$B23,$C23,$G$6,$G$7,H$10),GET.GLBALANCE($B$6,$B23,$C23,0,$G$7,H$10))</f>
        <v>0</v>
      </c>
      <c r="I23" cm="1">
        <f t="array" ref="I23">IF($D23&gt;3,GET.GLBALANCE($B$6,$B23,$C23,$G$6,$G$7),GET.GLBALANCE($B$6,$B23,$C23,0,$G$7))</f>
        <v>0</v>
      </c>
    </row>
    <row r="24" spans="1:9" x14ac:dyDescent="0.3">
      <c r="A24" t="str">
        <v>224</v>
      </c>
      <c r="B24" t="str">
        <v>Direct Costs - Ice cream</v>
      </c>
      <c r="C24" t="str">
        <v>DIRECTCOSTS</v>
      </c>
      <c r="D24">
        <v>5</v>
      </c>
      <c r="E24" t="str">
        <v>EXPENSE</v>
      </c>
      <c r="F24">
        <v>1</v>
      </c>
      <c r="G24" cm="1">
        <f t="array" ref="G24">IF($D24&gt;3,GET.GLBALANCE($B$6,$B24,$C24,$G$6,$G$7,G$10),GET.GLBALANCE($B$6,$B24,$C24,0,$G$7,G$10))</f>
        <v>0</v>
      </c>
      <c r="H24" cm="1">
        <f t="array" ref="H24">IF($D24&gt;3,GET.GLBALANCE($B$6,$B24,$C24,$G$6,$G$7,H$10),GET.GLBALANCE($B$6,$B24,$C24,0,$G$7,H$10))</f>
        <v>0</v>
      </c>
      <c r="I24" cm="1">
        <f t="array" ref="I24">IF($D24&gt;3,GET.GLBALANCE($B$6,$B24,$C24,$G$6,$G$7),GET.GLBALANCE($B$6,$B24,$C24,0,$G$7))</f>
        <v>0</v>
      </c>
    </row>
    <row r="25" spans="1:9" x14ac:dyDescent="0.3">
      <c r="A25" t="str">
        <v>225</v>
      </c>
      <c r="B25" t="str">
        <v>Direct Cost - Yogurt</v>
      </c>
      <c r="C25" t="str">
        <v>DIRECTCOSTS</v>
      </c>
      <c r="D25">
        <v>5</v>
      </c>
      <c r="E25" t="str">
        <v>EXPENSE</v>
      </c>
      <c r="F25">
        <v>1</v>
      </c>
      <c r="G25" cm="1">
        <f t="array" ref="G25">IF($D25&gt;3,GET.GLBALANCE($B$6,$B25,$C25,$G$6,$G$7,G$10),GET.GLBALANCE($B$6,$B25,$C25,0,$G$7,G$10))</f>
        <v>0</v>
      </c>
      <c r="H25" cm="1">
        <f t="array" ref="H25">IF($D25&gt;3,GET.GLBALANCE($B$6,$B25,$C25,$G$6,$G$7,H$10),GET.GLBALANCE($B$6,$B25,$C25,0,$G$7,H$10))</f>
        <v>0</v>
      </c>
      <c r="I25" cm="1">
        <f t="array" ref="I25">IF($D25&gt;3,GET.GLBALANCE($B$6,$B25,$C25,$G$6,$G$7),GET.GLBALANCE($B$6,$B25,$C25,0,$G$7))</f>
        <v>0</v>
      </c>
    </row>
    <row r="26" spans="1:9" x14ac:dyDescent="0.3">
      <c r="A26" t="str">
        <v>240</v>
      </c>
      <c r="B26" t="str">
        <v>Test Revenue account for James</v>
      </c>
      <c r="C26" t="str">
        <v>REVENUE</v>
      </c>
      <c r="D26">
        <v>4</v>
      </c>
      <c r="E26" t="str">
        <v>REVENUE</v>
      </c>
      <c r="F26">
        <v>-1</v>
      </c>
      <c r="G26" cm="1">
        <f t="array" ref="G26">IF($D26&gt;3,GET.GLBALANCE($B$6,$B26,$C26,$G$6,$G$7,G$10),GET.GLBALANCE($B$6,$B26,$C26,0,$G$7,G$10))</f>
        <v>0</v>
      </c>
      <c r="H26" cm="1">
        <f t="array" ref="H26">IF($D26&gt;3,GET.GLBALANCE($B$6,$B26,$C26,$G$6,$G$7,H$10),GET.GLBALANCE($B$6,$B26,$C26,0,$G$7,H$10))</f>
        <v>0</v>
      </c>
      <c r="I26" cm="1">
        <f t="array" ref="I26">IF($D26&gt;3,GET.GLBALANCE($B$6,$B26,$C26,$G$6,$G$7),GET.GLBALANCE($B$6,$B26,$C26,0,$G$7))</f>
        <v>0</v>
      </c>
    </row>
    <row r="27" spans="1:9" x14ac:dyDescent="0.3">
      <c r="A27" t="str">
        <v>255</v>
      </c>
      <c r="B27" t="str">
        <v>Historical Adjustment</v>
      </c>
      <c r="C27" t="str">
        <v>CURRLIAB</v>
      </c>
      <c r="D27">
        <v>2</v>
      </c>
      <c r="E27" t="str">
        <v>LIABILITY</v>
      </c>
      <c r="F27">
        <v>-1</v>
      </c>
      <c r="G27" cm="1">
        <f t="array" ref="G27">IF($D27&gt;3,GET.GLBALANCE($B$6,$B27,$C27,$G$6,$G$7,G$10),GET.GLBALANCE($B$6,$B27,$C27,0,$G$7,G$10))</f>
        <v>25000</v>
      </c>
      <c r="H27" cm="1">
        <f t="array" ref="H27">IF($D27&gt;3,GET.GLBALANCE($B$6,$B27,$C27,$G$6,$G$7,H$10),GET.GLBALANCE($B$6,$B27,$C27,0,$G$7,H$10))</f>
        <v>0</v>
      </c>
      <c r="I27" cm="1">
        <f t="array" ref="I27">IF($D27&gt;3,GET.GLBALANCE($B$6,$B27,$C27,$G$6,$G$7),GET.GLBALANCE($B$6,$B27,$C27,0,$G$7))</f>
        <v>25000</v>
      </c>
    </row>
    <row r="28" spans="1:9" x14ac:dyDescent="0.3">
      <c r="A28" t="str">
        <v>260</v>
      </c>
      <c r="B28" t="str">
        <v>Rounding2</v>
      </c>
      <c r="C28" t="str">
        <v>CURRLIAB</v>
      </c>
      <c r="D28">
        <v>2</v>
      </c>
      <c r="E28" t="str">
        <v>LIABILITY</v>
      </c>
      <c r="F28">
        <v>-1</v>
      </c>
      <c r="G28" cm="1">
        <f t="array" ref="G28">IF($D28&gt;3,GET.GLBALANCE($B$6,$B28,$C28,$G$6,$G$7,G$10),GET.GLBALANCE($B$6,$B28,$C28,0,$G$7,G$10))</f>
        <v>0</v>
      </c>
      <c r="H28" cm="1">
        <f t="array" ref="H28">IF($D28&gt;3,GET.GLBALANCE($B$6,$B28,$C28,$G$6,$G$7,H$10),GET.GLBALANCE($B$6,$B28,$C28,0,$G$7,H$10))</f>
        <v>0</v>
      </c>
      <c r="I28" cm="1">
        <f t="array" ref="I28">IF($D28&gt;3,GET.GLBALANCE($B$6,$B28,$C28,$G$6,$G$7),GET.GLBALANCE($B$6,$B28,$C28,0,$G$7))</f>
        <v>0</v>
      </c>
    </row>
    <row r="29" spans="1:9" x14ac:dyDescent="0.3">
      <c r="A29" t="str">
        <v>300</v>
      </c>
      <c r="B29" t="str">
        <v>Purchases</v>
      </c>
      <c r="C29" t="str">
        <v>DIRECTCOSTS</v>
      </c>
      <c r="D29">
        <v>5</v>
      </c>
      <c r="E29" t="str">
        <v>EXPENSE</v>
      </c>
      <c r="F29">
        <v>1</v>
      </c>
      <c r="G29" cm="1">
        <f t="array" ref="G29">IF($D29&gt;3,GET.GLBALANCE($B$6,$B29,$C29,$G$6,$G$7,G$10),GET.GLBALANCE($B$6,$B29,$C29,0,$G$7,G$10))</f>
        <v>0</v>
      </c>
      <c r="H29" cm="1">
        <f t="array" ref="H29">IF($D29&gt;3,GET.GLBALANCE($B$6,$B29,$C29,$G$6,$G$7,H$10),GET.GLBALANCE($B$6,$B29,$C29,0,$G$7,H$10))</f>
        <v>0</v>
      </c>
      <c r="I29" cm="1">
        <f t="array" ref="I29">IF($D29&gt;3,GET.GLBALANCE($B$6,$B29,$C29,$G$6,$G$7),GET.GLBALANCE($B$6,$B29,$C29,0,$G$7))</f>
        <v>0</v>
      </c>
    </row>
    <row r="30" spans="1:9" x14ac:dyDescent="0.3">
      <c r="A30" t="str">
        <v>325</v>
      </c>
      <c r="B30" t="str">
        <v>COS - Ice cream</v>
      </c>
      <c r="C30" t="str">
        <v>DIRECTCOSTS</v>
      </c>
      <c r="D30">
        <v>5</v>
      </c>
      <c r="E30" t="str">
        <v>EXPENSE</v>
      </c>
      <c r="F30">
        <v>1</v>
      </c>
      <c r="G30" cm="1">
        <f t="array" ref="G30">IF($D30&gt;3,GET.GLBALANCE($B$6,$B30,$C30,$G$6,$G$7,G$10),GET.GLBALANCE($B$6,$B30,$C30,0,$G$7,G$10))</f>
        <v>0</v>
      </c>
      <c r="H30" cm="1">
        <f t="array" ref="H30">IF($D30&gt;3,GET.GLBALANCE($B$6,$B30,$C30,$G$6,$G$7,H$10),GET.GLBALANCE($B$6,$B30,$C30,0,$G$7,H$10))</f>
        <v>0</v>
      </c>
      <c r="I30" cm="1">
        <f t="array" ref="I30">IF($D30&gt;3,GET.GLBALANCE($B$6,$B30,$C30,$G$6,$G$7),GET.GLBALANCE($B$6,$B30,$C30,0,$G$7))</f>
        <v>0</v>
      </c>
    </row>
    <row r="31" spans="1:9" x14ac:dyDescent="0.3">
      <c r="A31" t="str">
        <v>326</v>
      </c>
      <c r="B31" t="str">
        <v>COS - Yogurt</v>
      </c>
      <c r="C31" t="str">
        <v>DIRECTCOSTS</v>
      </c>
      <c r="D31">
        <v>5</v>
      </c>
      <c r="E31" t="str">
        <v>EXPENSE</v>
      </c>
      <c r="F31">
        <v>1</v>
      </c>
      <c r="G31" cm="1">
        <f t="array" ref="G31">IF($D31&gt;3,GET.GLBALANCE($B$6,$B31,$C31,$G$6,$G$7,G$10),GET.GLBALANCE($B$6,$B31,$C31,0,$G$7,G$10))</f>
        <v>0</v>
      </c>
      <c r="H31" cm="1">
        <f t="array" ref="H31">IF($D31&gt;3,GET.GLBALANCE($B$6,$B31,$C31,$G$6,$G$7,H$10),GET.GLBALANCE($B$6,$B31,$C31,0,$G$7,H$10))</f>
        <v>0</v>
      </c>
      <c r="I31" cm="1">
        <f t="array" ref="I31">IF($D31&gt;3,GET.GLBALANCE($B$6,$B31,$C31,$G$6,$G$7),GET.GLBALANCE($B$6,$B31,$C31,0,$G$7))</f>
        <v>0</v>
      </c>
    </row>
    <row r="32" spans="1:9" x14ac:dyDescent="0.3">
      <c r="A32" t="str">
        <v>630</v>
      </c>
      <c r="B32" t="str">
        <v>Contractrual</v>
      </c>
      <c r="C32" t="str">
        <v>EXPENSE</v>
      </c>
      <c r="D32">
        <v>5</v>
      </c>
      <c r="E32" t="str">
        <v>EXPENSE</v>
      </c>
      <c r="F32">
        <v>1</v>
      </c>
      <c r="G32" cm="1">
        <f t="array" ref="G32">IF($D32&gt;3,GET.GLBALANCE($B$6,$B32,$C32,$G$6,$G$7,G$10),GET.GLBALANCE($B$6,$B32,$C32,0,$G$7,G$10))</f>
        <v>0</v>
      </c>
      <c r="H32" cm="1">
        <f t="array" ref="H32">IF($D32&gt;3,GET.GLBALANCE($B$6,$B32,$C32,$G$6,$G$7,H$10),GET.GLBALANCE($B$6,$B32,$C32,0,$G$7,H$10))</f>
        <v>0</v>
      </c>
      <c r="I32" cm="1">
        <f t="array" ref="I32">IF($D32&gt;3,GET.GLBALANCE($B$6,$B32,$C32,$G$6,$G$7),GET.GLBALANCE($B$6,$B32,$C32,0,$G$7))</f>
        <v>0</v>
      </c>
    </row>
    <row r="33" spans="1:9" x14ac:dyDescent="0.3">
      <c r="A33" t="str">
        <v>653</v>
      </c>
      <c r="B33" t="str">
        <v>PDQ Clearing Natwest 1020</v>
      </c>
      <c r="C33" t="str">
        <v>CURRENT</v>
      </c>
      <c r="D33">
        <v>1</v>
      </c>
      <c r="E33" t="str">
        <v>ASSET</v>
      </c>
      <c r="F33">
        <v>1</v>
      </c>
      <c r="G33" cm="1">
        <f t="array" ref="G33">IF($D33&gt;3,GET.GLBALANCE($B$6,$B33,$C33,$G$6,$G$7,G$10),GET.GLBALANCE($B$6,$B33,$C33,0,$G$7,G$10))</f>
        <v>0</v>
      </c>
      <c r="H33" cm="1">
        <f t="array" ref="H33">IF($D33&gt;3,GET.GLBALANCE($B$6,$B33,$C33,$G$6,$G$7,H$10),GET.GLBALANCE($B$6,$B33,$C33,0,$G$7,H$10))</f>
        <v>500</v>
      </c>
      <c r="I33" cm="1">
        <f t="array" ref="I33">IF($D33&gt;3,GET.GLBALANCE($B$6,$B33,$C33,$G$6,$G$7),GET.GLBALANCE($B$6,$B33,$C33,0,$G$7))</f>
        <v>-500</v>
      </c>
    </row>
    <row r="34" spans="1:9" x14ac:dyDescent="0.3">
      <c r="A34" t="str">
        <v>667</v>
      </c>
      <c r="B34" t="str">
        <v>Clearing Brain Tree</v>
      </c>
      <c r="C34" t="str">
        <v>CURRENT</v>
      </c>
      <c r="D34">
        <v>1</v>
      </c>
      <c r="E34" t="str">
        <v>ASSET</v>
      </c>
      <c r="F34">
        <v>1</v>
      </c>
      <c r="G34" cm="1">
        <f t="array" ref="G34">IF($D34&gt;3,GET.GLBALANCE($B$6,$B34,$C34,$G$6,$G$7,G$10),GET.GLBALANCE($B$6,$B34,$C34,0,$G$7,G$10))</f>
        <v>0</v>
      </c>
      <c r="H34" cm="1">
        <f t="array" ref="H34">IF($D34&gt;3,GET.GLBALANCE($B$6,$B34,$C34,$G$6,$G$7,H$10),GET.GLBALANCE($B$6,$B34,$C34,0,$G$7,H$10))</f>
        <v>0</v>
      </c>
      <c r="I34" cm="1">
        <f t="array" ref="I34">IF($D34&gt;3,GET.GLBALANCE($B$6,$B34,$C34,$G$6,$G$7),GET.GLBALANCE($B$6,$B34,$C34,0,$G$7))</f>
        <v>0</v>
      </c>
    </row>
    <row r="35" spans="1:9" x14ac:dyDescent="0.3">
      <c r="A35" t="str">
        <v>811</v>
      </c>
      <c r="B35" t="str">
        <v>Bank Revaluations</v>
      </c>
      <c r="C35" t="str">
        <v>EXPENSE</v>
      </c>
      <c r="D35">
        <v>5</v>
      </c>
      <c r="E35" t="str">
        <v>EXPENSE</v>
      </c>
      <c r="F35">
        <v>1</v>
      </c>
      <c r="G35" cm="1">
        <f t="array" ref="G35">IF($D35&gt;3,GET.GLBALANCE($B$6,$B35,$C35,$G$6,$G$7,G$10),GET.GLBALANCE($B$6,$B35,$C35,0,$G$7,G$10))</f>
        <v>0</v>
      </c>
      <c r="H35" cm="1">
        <f t="array" ref="H35">IF($D35&gt;3,GET.GLBALANCE($B$6,$B35,$C35,$G$6,$G$7,H$10),GET.GLBALANCE($B$6,$B35,$C35,0,$G$7,H$10))</f>
        <v>0</v>
      </c>
      <c r="I35" cm="1">
        <f t="array" ref="I35">IF($D35&gt;3,GET.GLBALANCE($B$6,$B35,$C35,$G$6,$G$7),GET.GLBALANCE($B$6,$B35,$C35,0,$G$7))</f>
        <v>0</v>
      </c>
    </row>
    <row r="36" spans="1:9" x14ac:dyDescent="0.3">
      <c r="A36" t="str">
        <v>815</v>
      </c>
      <c r="B36" t="str">
        <v>Unrealized Currency Gains</v>
      </c>
      <c r="C36" t="str">
        <v>EXPENSE</v>
      </c>
      <c r="D36">
        <v>5</v>
      </c>
      <c r="E36" t="str">
        <v>EXPENSE</v>
      </c>
      <c r="F36">
        <v>1</v>
      </c>
      <c r="G36" cm="1">
        <f t="array" ref="G36">IF($D36&gt;3,GET.GLBALANCE($B$6,$B36,$C36,$G$6,$G$7,G$10),GET.GLBALANCE($B$6,$B36,$C36,0,$G$7,G$10))</f>
        <v>2.58</v>
      </c>
      <c r="H36" cm="1">
        <f t="array" ref="H36">IF($D36&gt;3,GET.GLBALANCE($B$6,$B36,$C36,$G$6,$G$7,H$10),GET.GLBALANCE($B$6,$B36,$C36,0,$G$7,H$10))</f>
        <v>0</v>
      </c>
      <c r="I36" cm="1">
        <f t="array" ref="I36">IF($D36&gt;3,GET.GLBALANCE($B$6,$B36,$C36,$G$6,$G$7),GET.GLBALANCE($B$6,$B36,$C36,0,$G$7))</f>
        <v>2.58</v>
      </c>
    </row>
    <row r="37" spans="1:9" x14ac:dyDescent="0.3">
      <c r="A37" t="str">
        <v>820</v>
      </c>
      <c r="B37" t="str">
        <v>Realized Currency Gains</v>
      </c>
      <c r="C37" t="str">
        <v>EXPENSE</v>
      </c>
      <c r="D37">
        <v>5</v>
      </c>
      <c r="E37" t="str">
        <v>EXPENSE</v>
      </c>
      <c r="F37">
        <v>1</v>
      </c>
      <c r="G37" cm="1">
        <f t="array" ref="G37">IF($D37&gt;3,GET.GLBALANCE($B$6,$B37,$C37,$G$6,$G$7,G$10),GET.GLBALANCE($B$6,$B37,$C37,0,$G$7,G$10))</f>
        <v>0</v>
      </c>
      <c r="H37" cm="1">
        <f t="array" ref="H37">IF($D37&gt;3,GET.GLBALANCE($B$6,$B37,$C37,$G$6,$G$7,H$10),GET.GLBALANCE($B$6,$B37,$C37,0,$G$7,H$10))</f>
        <v>0</v>
      </c>
      <c r="I37" cm="1">
        <f t="array" ref="I37">IF($D37&gt;3,GET.GLBALANCE($B$6,$B37,$C37,$G$6,$G$7),GET.GLBALANCE($B$6,$B37,$C37,0,$G$7))</f>
        <v>0</v>
      </c>
    </row>
    <row r="38" spans="1:9" x14ac:dyDescent="0.3">
      <c r="A38" t="str">
        <v>1111</v>
      </c>
      <c r="B38" t="str">
        <v>Test 1234567</v>
      </c>
      <c r="C38" t="str">
        <v>BANK</v>
      </c>
      <c r="D38">
        <v>1</v>
      </c>
      <c r="E38" t="str">
        <v>ASSET</v>
      </c>
      <c r="F38">
        <v>1</v>
      </c>
      <c r="G38" cm="1">
        <f t="array" ref="G38">IF($D38&gt;3,GET.GLBALANCE($B$6,$B38,$C38,$G$6,$G$7,G$10),GET.GLBALANCE($B$6,$B38,$C38,0,$G$7,G$10))</f>
        <v>0</v>
      </c>
      <c r="H38" cm="1">
        <f t="array" ref="H38">IF($D38&gt;3,GET.GLBALANCE($B$6,$B38,$C38,$G$6,$G$7,H$10),GET.GLBALANCE($B$6,$B38,$C38,0,$G$7,H$10))</f>
        <v>0</v>
      </c>
      <c r="I38" cm="1">
        <f t="array" ref="I38">IF($D38&gt;3,GET.GLBALANCE($B$6,$B38,$C38,$G$6,$G$7),GET.GLBALANCE($B$6,$B38,$C38,0,$G$7))</f>
        <v>0</v>
      </c>
    </row>
    <row r="39" spans="1:9" x14ac:dyDescent="0.3">
      <c r="A39" t="str">
        <v>1140</v>
      </c>
      <c r="B39" t="str">
        <v>PNC Bank  4504</v>
      </c>
      <c r="C39" t="str">
        <v>BANK</v>
      </c>
      <c r="D39">
        <v>1</v>
      </c>
      <c r="E39" t="str">
        <v>ASSET</v>
      </c>
      <c r="F39">
        <v>1</v>
      </c>
      <c r="G39" cm="1">
        <f t="array" ref="G39">IF($D39&gt;3,GET.GLBALANCE($B$6,$B39,$C39,$G$6,$G$7,G$10),GET.GLBALANCE($B$6,$B39,$C39,0,$G$7,G$10))</f>
        <v>14651.56</v>
      </c>
      <c r="H39" cm="1">
        <f t="array" ref="H39">IF($D39&gt;3,GET.GLBALANCE($B$6,$B39,$C39,$G$6,$G$7,H$10),GET.GLBALANCE($B$6,$B39,$C39,0,$G$7,H$10))</f>
        <v>0</v>
      </c>
      <c r="I39" cm="1">
        <f t="array" ref="I39">IF($D39&gt;3,GET.GLBALANCE($B$6,$B39,$C39,$G$6,$G$7),GET.GLBALANCE($B$6,$B39,$C39,0,$G$7))</f>
        <v>14651.56</v>
      </c>
    </row>
    <row r="40" spans="1:9" x14ac:dyDescent="0.3">
      <c r="A40" t="str">
        <v>1141</v>
      </c>
      <c r="B40" t="str">
        <v>Accounts Receivable</v>
      </c>
      <c r="C40" t="str">
        <v>CURRENT</v>
      </c>
      <c r="D40">
        <v>1</v>
      </c>
      <c r="E40" t="str">
        <v>ASSET</v>
      </c>
      <c r="F40">
        <v>1</v>
      </c>
      <c r="G40" cm="1">
        <f t="array" ref="G40">IF($D40&gt;3,GET.GLBALANCE($B$6,$B40,$C40,$G$6,$G$7,G$10),GET.GLBALANCE($B$6,$B40,$C40,0,$G$7,G$10))</f>
        <v>3946742</v>
      </c>
      <c r="H40" cm="1">
        <f t="array" ref="H40">IF($D40&gt;3,GET.GLBALANCE($B$6,$B40,$C40,$G$6,$G$7,H$10),GET.GLBALANCE($B$6,$B40,$C40,0,$G$7,H$10))</f>
        <v>0</v>
      </c>
      <c r="I40" cm="1">
        <f t="array" ref="I40">IF($D40&gt;3,GET.GLBALANCE($B$6,$B40,$C40,$G$6,$G$7),GET.GLBALANCE($B$6,$B40,$C40,0,$G$7))</f>
        <v>3946742</v>
      </c>
    </row>
    <row r="41" spans="1:9" x14ac:dyDescent="0.3">
      <c r="A41" t="str">
        <v>1142</v>
      </c>
      <c r="B41" t="str">
        <v>Deposits</v>
      </c>
      <c r="C41" t="str">
        <v>CURRENT</v>
      </c>
      <c r="D41">
        <v>1</v>
      </c>
      <c r="E41" t="str">
        <v>ASSET</v>
      </c>
      <c r="F41">
        <v>1</v>
      </c>
      <c r="G41" cm="1">
        <f t="array" ref="G41">IF($D41&gt;3,GET.GLBALANCE($B$6,$B41,$C41,$G$6,$G$7,G$10),GET.GLBALANCE($B$6,$B41,$C41,0,$G$7,G$10))</f>
        <v>0</v>
      </c>
      <c r="H41" cm="1">
        <f t="array" ref="H41">IF($D41&gt;3,GET.GLBALANCE($B$6,$B41,$C41,$G$6,$G$7,H$10),GET.GLBALANCE($B$6,$B41,$C41,0,$G$7,H$10))</f>
        <v>0</v>
      </c>
      <c r="I41" cm="1">
        <f t="array" ref="I41">IF($D41&gt;3,GET.GLBALANCE($B$6,$B41,$C41,$G$6,$G$7),GET.GLBALANCE($B$6,$B41,$C41,0,$G$7))</f>
        <v>0</v>
      </c>
    </row>
    <row r="42" spans="1:9" x14ac:dyDescent="0.3">
      <c r="A42" t="str">
        <v>1200</v>
      </c>
      <c r="B42" t="str">
        <v>PNC - Tax Escrow  4651 (I)</v>
      </c>
      <c r="C42" t="str">
        <v>BANK</v>
      </c>
      <c r="D42">
        <v>1</v>
      </c>
      <c r="E42" t="str">
        <v>ASSET</v>
      </c>
      <c r="F42">
        <v>1</v>
      </c>
      <c r="G42" cm="1">
        <f t="array" ref="G42">IF($D42&gt;3,GET.GLBALANCE($B$6,$B42,$C42,$G$6,$G$7,G$10),GET.GLBALANCE($B$6,$B42,$C42,0,$G$7,G$10))</f>
        <v>0</v>
      </c>
      <c r="H42" cm="1">
        <f t="array" ref="H42">IF($D42&gt;3,GET.GLBALANCE($B$6,$B42,$C42,$G$6,$G$7,H$10),GET.GLBALANCE($B$6,$B42,$C42,0,$G$7,H$10))</f>
        <v>0</v>
      </c>
      <c r="I42" cm="1">
        <f t="array" ref="I42">IF($D42&gt;3,GET.GLBALANCE($B$6,$B42,$C42,$G$6,$G$7),GET.GLBALANCE($B$6,$B42,$C42,0,$G$7))</f>
        <v>0</v>
      </c>
    </row>
    <row r="43" spans="1:9" x14ac:dyDescent="0.3">
      <c r="A43" t="str">
        <v>1255</v>
      </c>
      <c r="B43" t="str">
        <v>Was expense, now is asset</v>
      </c>
      <c r="C43" t="str">
        <v>FIXED</v>
      </c>
      <c r="D43">
        <v>1</v>
      </c>
      <c r="E43" t="str">
        <v>ASSET</v>
      </c>
      <c r="F43">
        <v>1</v>
      </c>
      <c r="G43" cm="1">
        <f t="array" ref="G43">IF($D43&gt;3,GET.GLBALANCE($B$6,$B43,$C43,$G$6,$G$7,G$10),GET.GLBALANCE($B$6,$B43,$C43,0,$G$7,G$10))</f>
        <v>750</v>
      </c>
      <c r="H43" cm="1">
        <f t="array" ref="H43">IF($D43&gt;3,GET.GLBALANCE($B$6,$B43,$C43,$G$6,$G$7,H$10),GET.GLBALANCE($B$6,$B43,$C43,0,$G$7,H$10))</f>
        <v>0</v>
      </c>
      <c r="I43" cm="1">
        <f t="array" ref="I43">IF($D43&gt;3,GET.GLBALANCE($B$6,$B43,$C43,$G$6,$G$7),GET.GLBALANCE($B$6,$B43,$C43,0,$G$7))</f>
        <v>750</v>
      </c>
    </row>
    <row r="44" spans="1:9" x14ac:dyDescent="0.3">
      <c r="A44" t="str">
        <v>1256</v>
      </c>
      <c r="B44" t="str">
        <v>Accounts Receivable:A/R RM</v>
      </c>
      <c r="C44" t="str">
        <v>CURRENT</v>
      </c>
      <c r="D44">
        <v>1</v>
      </c>
      <c r="E44" t="str">
        <v>ASSET</v>
      </c>
      <c r="F44">
        <v>1</v>
      </c>
      <c r="G44" cm="1">
        <f t="array" ref="G44">IF($D44&gt;3,GET.GLBALANCE($B$6,$B44,$C44,$G$6,$G$7,G$10),GET.GLBALANCE($B$6,$B44,$C44,0,$G$7,G$10))</f>
        <v>3635544</v>
      </c>
      <c r="H44" cm="1">
        <f t="array" ref="H44">IF($D44&gt;3,GET.GLBALANCE($B$6,$B44,$C44,$G$6,$G$7,H$10),GET.GLBALANCE($B$6,$B44,$C44,0,$G$7,H$10))</f>
        <v>0</v>
      </c>
      <c r="I44" cm="1">
        <f t="array" ref="I44">IF($D44&gt;3,GET.GLBALANCE($B$6,$B44,$C44,$G$6,$G$7),GET.GLBALANCE($B$6,$B44,$C44,0,$G$7))</f>
        <v>3635544</v>
      </c>
    </row>
    <row r="45" spans="1:9" x14ac:dyDescent="0.3">
      <c r="A45" t="str">
        <v>1257</v>
      </c>
      <c r="B45" t="str">
        <v>Fixed Assets:Equipment</v>
      </c>
      <c r="C45" t="str">
        <v>FIXED</v>
      </c>
      <c r="D45">
        <v>1</v>
      </c>
      <c r="E45" t="str">
        <v>ASSET</v>
      </c>
      <c r="F45">
        <v>1</v>
      </c>
      <c r="G45" cm="1">
        <f t="array" ref="G45">IF($D45&gt;3,GET.GLBALANCE($B$6,$B45,$C45,$G$6,$G$7,G$10),GET.GLBALANCE($B$6,$B45,$C45,0,$G$7,G$10))</f>
        <v>0</v>
      </c>
      <c r="H45" cm="1">
        <f t="array" ref="H45">IF($D45&gt;3,GET.GLBALANCE($B$6,$B45,$C45,$G$6,$G$7,H$10),GET.GLBALANCE($B$6,$B45,$C45,0,$G$7,H$10))</f>
        <v>0</v>
      </c>
      <c r="I45" cm="1">
        <f t="array" ref="I45">IF($D45&gt;3,GET.GLBALANCE($B$6,$B45,$C45,$G$6,$G$7),GET.GLBALANCE($B$6,$B45,$C45,0,$G$7))</f>
        <v>0</v>
      </c>
    </row>
    <row r="46" spans="1:9" x14ac:dyDescent="0.3">
      <c r="A46" t="str">
        <v>1296</v>
      </c>
      <c r="B46" t="str">
        <v>Accounts Receivable:A/R MS</v>
      </c>
      <c r="C46" t="str">
        <v>CURRENT</v>
      </c>
      <c r="D46">
        <v>1</v>
      </c>
      <c r="E46" t="str">
        <v>ASSET</v>
      </c>
      <c r="F46">
        <v>1</v>
      </c>
      <c r="G46" cm="1">
        <f t="array" ref="G46">IF($D46&gt;3,GET.GLBALANCE($B$6,$B46,$C46,$G$6,$G$7,G$10),GET.GLBALANCE($B$6,$B46,$C46,0,$G$7,G$10))</f>
        <v>37164.769999999997</v>
      </c>
      <c r="H46" cm="1">
        <f t="array" ref="H46">IF($D46&gt;3,GET.GLBALANCE($B$6,$B46,$C46,$G$6,$G$7,H$10),GET.GLBALANCE($B$6,$B46,$C46,0,$G$7,H$10))</f>
        <v>0</v>
      </c>
      <c r="I46" cm="1">
        <f t="array" ref="I46">IF($D46&gt;3,GET.GLBALANCE($B$6,$B46,$C46,$G$6,$G$7),GET.GLBALANCE($B$6,$B46,$C46,0,$G$7))</f>
        <v>37164.769999999997</v>
      </c>
    </row>
    <row r="47" spans="1:9" x14ac:dyDescent="0.3">
      <c r="A47" t="str">
        <v>1942</v>
      </c>
      <c r="B47" t="str">
        <v>Fixed Assets:Software</v>
      </c>
      <c r="C47" t="str">
        <v>FIXED</v>
      </c>
      <c r="D47">
        <v>1</v>
      </c>
      <c r="E47" t="str">
        <v>ASSET</v>
      </c>
      <c r="F47">
        <v>1</v>
      </c>
      <c r="G47" cm="1">
        <f t="array" ref="G47">IF($D47&gt;3,GET.GLBALANCE($B$6,$B47,$C47,$G$6,$G$7,G$10),GET.GLBALANCE($B$6,$B47,$C47,0,$G$7,G$10))</f>
        <v>0</v>
      </c>
      <c r="H47" cm="1">
        <f t="array" ref="H47">IF($D47&gt;3,GET.GLBALANCE($B$6,$B47,$C47,$G$6,$G$7,H$10),GET.GLBALANCE($B$6,$B47,$C47,0,$G$7,H$10))</f>
        <v>0</v>
      </c>
      <c r="I47" cm="1">
        <f t="array" ref="I47">IF($D47&gt;3,GET.GLBALANCE($B$6,$B47,$C47,$G$6,$G$7),GET.GLBALANCE($B$6,$B47,$C47,0,$G$7))</f>
        <v>0</v>
      </c>
    </row>
    <row r="48" spans="1:9" x14ac:dyDescent="0.3">
      <c r="A48" t="str">
        <v>1948</v>
      </c>
      <c r="B48" t="str">
        <v>Accounts Receivable:Due From BaseLine</v>
      </c>
      <c r="C48" t="str">
        <v>CURRENT</v>
      </c>
      <c r="D48">
        <v>1</v>
      </c>
      <c r="E48" t="str">
        <v>ASSET</v>
      </c>
      <c r="F48">
        <v>1</v>
      </c>
      <c r="G48" cm="1">
        <f t="array" ref="G48">IF($D48&gt;3,GET.GLBALANCE($B$6,$B48,$C48,$G$6,$G$7,G$10),GET.GLBALANCE($B$6,$B48,$C48,0,$G$7,G$10))</f>
        <v>19254.97</v>
      </c>
      <c r="H48" cm="1">
        <f t="array" ref="H48">IF($D48&gt;3,GET.GLBALANCE($B$6,$B48,$C48,$G$6,$G$7,H$10),GET.GLBALANCE($B$6,$B48,$C48,0,$G$7,H$10))</f>
        <v>0</v>
      </c>
      <c r="I48" cm="1">
        <f t="array" ref="I48">IF($D48&gt;3,GET.GLBALANCE($B$6,$B48,$C48,$G$6,$G$7),GET.GLBALANCE($B$6,$B48,$C48,0,$G$7))</f>
        <v>19254.97</v>
      </c>
    </row>
    <row r="49" spans="1:9" x14ac:dyDescent="0.3">
      <c r="A49" t="str">
        <v>1949</v>
      </c>
      <c r="B49" t="str">
        <v>Fixed Assets</v>
      </c>
      <c r="C49" t="str">
        <v>FIXED</v>
      </c>
      <c r="D49">
        <v>1</v>
      </c>
      <c r="E49" t="str">
        <v>ASSET</v>
      </c>
      <c r="F49">
        <v>1</v>
      </c>
      <c r="G49" cm="1">
        <f t="array" ref="G49">IF($D49&gt;3,GET.GLBALANCE($B$6,$B49,$C49,$G$6,$G$7,G$10),GET.GLBALANCE($B$6,$B49,$C49,0,$G$7,G$10))</f>
        <v>0</v>
      </c>
      <c r="H49" cm="1">
        <f t="array" ref="H49">IF($D49&gt;3,GET.GLBALANCE($B$6,$B49,$C49,$G$6,$G$7,H$10),GET.GLBALANCE($B$6,$B49,$C49,0,$G$7,H$10))</f>
        <v>0</v>
      </c>
      <c r="I49" cm="1">
        <f t="array" ref="I49">IF($D49&gt;3,GET.GLBALANCE($B$6,$B49,$C49,$G$6,$G$7),GET.GLBALANCE($B$6,$B49,$C49,0,$G$7))</f>
        <v>0</v>
      </c>
    </row>
    <row r="50" spans="1:9" x14ac:dyDescent="0.3">
      <c r="A50" t="str">
        <v>2068</v>
      </c>
      <c r="B50" t="str">
        <v>PNC Credit Card 2473</v>
      </c>
      <c r="C50" t="str">
        <v>BANK</v>
      </c>
      <c r="D50">
        <v>1</v>
      </c>
      <c r="E50" t="str">
        <v>ASSET</v>
      </c>
      <c r="F50">
        <v>1</v>
      </c>
      <c r="G50" cm="1">
        <f t="array" ref="G50">IF($D50&gt;3,GET.GLBALANCE($B$6,$B50,$C50,$G$6,$G$7,G$10),GET.GLBALANCE($B$6,$B50,$C50,0,$G$7,G$10))</f>
        <v>0</v>
      </c>
      <c r="H50" cm="1">
        <f t="array" ref="H50">IF($D50&gt;3,GET.GLBALANCE($B$6,$B50,$C50,$G$6,$G$7,H$10),GET.GLBALANCE($B$6,$B50,$C50,0,$G$7,H$10))</f>
        <v>9970.06</v>
      </c>
      <c r="I50" cm="1">
        <f t="array" ref="I50">IF($D50&gt;3,GET.GLBALANCE($B$6,$B50,$C50,$G$6,$G$7),GET.GLBALANCE($B$6,$B50,$C50,0,$G$7))</f>
        <v>-9970.06</v>
      </c>
    </row>
    <row r="51" spans="1:9" x14ac:dyDescent="0.3">
      <c r="A51" t="str">
        <v>2078</v>
      </c>
      <c r="B51" t="str">
        <v>Notes Payable:Notes Payable - Baseline</v>
      </c>
      <c r="C51" t="str">
        <v>CURRLIAB</v>
      </c>
      <c r="D51">
        <v>2</v>
      </c>
      <c r="E51" t="str">
        <v>LIABILITY</v>
      </c>
      <c r="F51">
        <v>-1</v>
      </c>
      <c r="G51" cm="1">
        <f t="array" ref="G51">IF($D51&gt;3,GET.GLBALANCE($B$6,$B51,$C51,$G$6,$G$7,G$10),GET.GLBALANCE($B$6,$B51,$C51,0,$G$7,G$10))</f>
        <v>0</v>
      </c>
      <c r="H51" cm="1">
        <f t="array" ref="H51">IF($D51&gt;3,GET.GLBALANCE($B$6,$B51,$C51,$G$6,$G$7,H$10),GET.GLBALANCE($B$6,$B51,$C51,0,$G$7,H$10))</f>
        <v>5889.91</v>
      </c>
      <c r="I51" cm="1">
        <f t="array" ref="I51">IF($D51&gt;3,GET.GLBALANCE($B$6,$B51,$C51,$G$6,$G$7),GET.GLBALANCE($B$6,$B51,$C51,0,$G$7))</f>
        <v>-5889.91</v>
      </c>
    </row>
    <row r="52" spans="1:9" x14ac:dyDescent="0.3">
      <c r="A52" t="str">
        <v>2100</v>
      </c>
      <c r="B52" t="str">
        <v>Notes Payable</v>
      </c>
      <c r="C52" t="str">
        <v>CURRLIAB</v>
      </c>
      <c r="D52">
        <v>2</v>
      </c>
      <c r="E52" t="str">
        <v>LIABILITY</v>
      </c>
      <c r="F52">
        <v>-1</v>
      </c>
      <c r="G52" cm="1">
        <f t="array" ref="G52">IF($D52&gt;3,GET.GLBALANCE($B$6,$B52,$C52,$G$6,$G$7,G$10),GET.GLBALANCE($B$6,$B52,$C52,0,$G$7,G$10))</f>
        <v>0</v>
      </c>
      <c r="H52" cm="1">
        <f t="array" ref="H52">IF($D52&gt;3,GET.GLBALANCE($B$6,$B52,$C52,$G$6,$G$7,H$10),GET.GLBALANCE($B$6,$B52,$C52,0,$G$7,H$10))</f>
        <v>191499</v>
      </c>
      <c r="I52" cm="1">
        <f t="array" ref="I52">IF($D52&gt;3,GET.GLBALANCE($B$6,$B52,$C52,$G$6,$G$7),GET.GLBALANCE($B$6,$B52,$C52,0,$G$7))</f>
        <v>-191499</v>
      </c>
    </row>
    <row r="53" spans="1:9" x14ac:dyDescent="0.3">
      <c r="A53" t="str">
        <v>2170</v>
      </c>
      <c r="B53" t="str">
        <v>Notes Payable:N/P RM</v>
      </c>
      <c r="C53" t="str">
        <v>CURRLIAB</v>
      </c>
      <c r="D53">
        <v>2</v>
      </c>
      <c r="E53" t="str">
        <v>LIABILITY</v>
      </c>
      <c r="F53">
        <v>-1</v>
      </c>
      <c r="G53" cm="1">
        <f t="array" ref="G53">IF($D53&gt;3,GET.GLBALANCE($B$6,$B53,$C53,$G$6,$G$7,G$10),GET.GLBALANCE($B$6,$B53,$C53,0,$G$7,G$10))</f>
        <v>0</v>
      </c>
      <c r="H53" cm="1">
        <f t="array" ref="H53">IF($D53&gt;3,GET.GLBALANCE($B$6,$B53,$C53,$G$6,$G$7,H$10),GET.GLBALANCE($B$6,$B53,$C53,0,$G$7,H$10))</f>
        <v>3234.38</v>
      </c>
      <c r="I53" cm="1">
        <f t="array" ref="I53">IF($D53&gt;3,GET.GLBALANCE($B$6,$B53,$C53,$G$6,$G$7),GET.GLBALANCE($B$6,$B53,$C53,0,$G$7))</f>
        <v>-3234.38</v>
      </c>
    </row>
    <row r="54" spans="1:9" x14ac:dyDescent="0.3">
      <c r="A54" t="str">
        <v>2189</v>
      </c>
      <c r="B54" t="str">
        <v>Notes Payable:N/P - Lending Club</v>
      </c>
      <c r="C54" t="str">
        <v>CURRLIAB</v>
      </c>
      <c r="D54">
        <v>2</v>
      </c>
      <c r="E54" t="str">
        <v>LIABILITY</v>
      </c>
      <c r="F54">
        <v>-1</v>
      </c>
      <c r="G54" cm="1">
        <f t="array" ref="G54">IF($D54&gt;3,GET.GLBALANCE($B$6,$B54,$C54,$G$6,$G$7,G$10),GET.GLBALANCE($B$6,$B54,$C54,0,$G$7,G$10))</f>
        <v>0</v>
      </c>
      <c r="H54" cm="1">
        <f t="array" ref="H54">IF($D54&gt;3,GET.GLBALANCE($B$6,$B54,$C54,$G$6,$G$7,H$10),GET.GLBALANCE($B$6,$B54,$C54,0,$G$7,H$10))</f>
        <v>11671.06</v>
      </c>
      <c r="I54" cm="1">
        <f t="array" ref="I54">IF($D54&gt;3,GET.GLBALANCE($B$6,$B54,$C54,$G$6,$G$7),GET.GLBALANCE($B$6,$B54,$C54,0,$G$7))</f>
        <v>-11671.06</v>
      </c>
    </row>
    <row r="55" spans="1:9" x14ac:dyDescent="0.3">
      <c r="A55" t="str">
        <v>2200</v>
      </c>
      <c r="B55" t="str">
        <v>Accounts Payable - SA</v>
      </c>
      <c r="C55" t="str">
        <v>CURRLIAB</v>
      </c>
      <c r="D55">
        <v>2</v>
      </c>
      <c r="E55" t="str">
        <v>LIABILITY</v>
      </c>
      <c r="F55">
        <v>-1</v>
      </c>
      <c r="G55" cm="1">
        <f t="array" ref="G55">IF($D55&gt;3,GET.GLBALANCE($B$6,$B55,$C55,$G$6,$G$7,G$10),GET.GLBALANCE($B$6,$B55,$C55,0,$G$7,G$10))</f>
        <v>0</v>
      </c>
      <c r="H55" cm="1">
        <f t="array" ref="H55">IF($D55&gt;3,GET.GLBALANCE($B$6,$B55,$C55,$G$6,$G$7,H$10),GET.GLBALANCE($B$6,$B55,$C55,0,$G$7,H$10))</f>
        <v>1670252</v>
      </c>
      <c r="I55" cm="1">
        <f t="array" ref="I55">IF($D55&gt;3,GET.GLBALANCE($B$6,$B55,$C55,$G$6,$G$7),GET.GLBALANCE($B$6,$B55,$C55,0,$G$7))</f>
        <v>-1670252</v>
      </c>
    </row>
    <row r="56" spans="1:9" x14ac:dyDescent="0.3">
      <c r="A56" t="str">
        <v>2569</v>
      </c>
      <c r="B56" t="str">
        <v>Notes Payable:N/P MS</v>
      </c>
      <c r="C56" t="str">
        <v>CURRLIAB</v>
      </c>
      <c r="D56">
        <v>2</v>
      </c>
      <c r="E56" t="str">
        <v>LIABILITY</v>
      </c>
      <c r="F56">
        <v>-1</v>
      </c>
      <c r="G56" cm="1">
        <f t="array" ref="G56">IF($D56&gt;3,GET.GLBALANCE($B$6,$B56,$C56,$G$6,$G$7,G$10),GET.GLBALANCE($B$6,$B56,$C56,0,$G$7,G$10))</f>
        <v>0</v>
      </c>
      <c r="H56" cm="1">
        <f t="array" ref="H56">IF($D56&gt;3,GET.GLBALANCE($B$6,$B56,$C56,$G$6,$G$7,H$10),GET.GLBALANCE($B$6,$B56,$C56,0,$G$7,H$10))</f>
        <v>13000</v>
      </c>
      <c r="I56" cm="1">
        <f t="array" ref="I56">IF($D56&gt;3,GET.GLBALANCE($B$6,$B56,$C56,$G$6,$G$7),GET.GLBALANCE($B$6,$B56,$C56,0,$G$7))</f>
        <v>-13000</v>
      </c>
    </row>
    <row r="57" spans="1:9" x14ac:dyDescent="0.3">
      <c r="A57" t="str">
        <v>3920</v>
      </c>
      <c r="B57" t="str">
        <v>Owner's Dividends:RM Dividends</v>
      </c>
      <c r="C57" t="str">
        <v>EQUITY</v>
      </c>
      <c r="D57">
        <v>3</v>
      </c>
      <c r="E57" t="str">
        <v>EQUITY</v>
      </c>
      <c r="F57">
        <v>-1</v>
      </c>
      <c r="G57" cm="1">
        <f t="array" ref="G57">IF($D57&gt;3,GET.GLBALANCE($B$6,$B57,$C57,$G$6,$G$7,G$10),GET.GLBALANCE($B$6,$B57,$C57,0,$G$7,G$10))</f>
        <v>14481.15</v>
      </c>
      <c r="H57" cm="1">
        <f t="array" ref="H57">IF($D57&gt;3,GET.GLBALANCE($B$6,$B57,$C57,$G$6,$G$7,H$10),GET.GLBALANCE($B$6,$B57,$C57,0,$G$7,H$10))</f>
        <v>0</v>
      </c>
      <c r="I57" cm="1">
        <f t="array" ref="I57">IF($D57&gt;3,GET.GLBALANCE($B$6,$B57,$C57,$G$6,$G$7),GET.GLBALANCE($B$6,$B57,$C57,0,$G$7))</f>
        <v>14481.15</v>
      </c>
    </row>
    <row r="58" spans="1:9" x14ac:dyDescent="0.3">
      <c r="A58" t="str">
        <v>3921</v>
      </c>
      <c r="B58" t="str">
        <v>Owner's Equity</v>
      </c>
      <c r="C58" t="str">
        <v>EQUITY</v>
      </c>
      <c r="D58">
        <v>3</v>
      </c>
      <c r="E58" t="str">
        <v>EQUITY</v>
      </c>
      <c r="F58">
        <v>-1</v>
      </c>
      <c r="G58" cm="1">
        <f t="array" ref="G58">IF($D58&gt;3,GET.GLBALANCE($B$6,$B58,$C58,$G$6,$G$7,G$10),GET.GLBALANCE($B$6,$B58,$C58,0,$G$7,G$10))</f>
        <v>0</v>
      </c>
      <c r="H58" cm="1">
        <f t="array" ref="H58">IF($D58&gt;3,GET.GLBALANCE($B$6,$B58,$C58,$G$6,$G$7,H$10),GET.GLBALANCE($B$6,$B58,$C58,0,$G$7,H$10))</f>
        <v>0</v>
      </c>
      <c r="I58" cm="1">
        <f t="array" ref="I58">IF($D58&gt;3,GET.GLBALANCE($B$6,$B58,$C58,$G$6,$G$7),GET.GLBALANCE($B$6,$B58,$C58,0,$G$7))</f>
        <v>0</v>
      </c>
    </row>
    <row r="59" spans="1:9" x14ac:dyDescent="0.3">
      <c r="A59" t="str">
        <v>3922</v>
      </c>
      <c r="B59" t="str">
        <v>Owner's Dividends</v>
      </c>
      <c r="C59" t="str">
        <v>EQUITY</v>
      </c>
      <c r="D59">
        <v>3</v>
      </c>
      <c r="E59" t="str">
        <v>EQUITY</v>
      </c>
      <c r="F59">
        <v>-1</v>
      </c>
      <c r="G59" cm="1">
        <f t="array" ref="G59">IF($D59&gt;3,GET.GLBALANCE($B$6,$B59,$C59,$G$6,$G$7,G$10),GET.GLBALANCE($B$6,$B59,$C59,0,$G$7,G$10))</f>
        <v>0</v>
      </c>
      <c r="H59" cm="1">
        <f t="array" ref="H59">IF($D59&gt;3,GET.GLBALANCE($B$6,$B59,$C59,$G$6,$G$7,H$10),GET.GLBALANCE($B$6,$B59,$C59,0,$G$7,H$10))</f>
        <v>0</v>
      </c>
      <c r="I59" cm="1">
        <f t="array" ref="I59">IF($D59&gt;3,GET.GLBALANCE($B$6,$B59,$C59,$G$6,$G$7),GET.GLBALANCE($B$6,$B59,$C59,0,$G$7))</f>
        <v>0</v>
      </c>
    </row>
    <row r="60" spans="1:9" x14ac:dyDescent="0.3">
      <c r="A60" t="str">
        <v>3923</v>
      </c>
      <c r="B60" t="str">
        <v>Owner's Dividends:MS Dividends</v>
      </c>
      <c r="C60" t="str">
        <v>EQUITY</v>
      </c>
      <c r="D60">
        <v>3</v>
      </c>
      <c r="E60" t="str">
        <v>EQUITY</v>
      </c>
      <c r="F60">
        <v>-1</v>
      </c>
      <c r="G60" cm="1">
        <f t="array" ref="G60">IF($D60&gt;3,GET.GLBALANCE($B$6,$B60,$C60,$G$6,$G$7,G$10),GET.GLBALANCE($B$6,$B60,$C60,0,$G$7,G$10))</f>
        <v>7200</v>
      </c>
      <c r="H60" cm="1">
        <f t="array" ref="H60">IF($D60&gt;3,GET.GLBALANCE($B$6,$B60,$C60,$G$6,$G$7,H$10),GET.GLBALANCE($B$6,$B60,$C60,0,$G$7,H$10))</f>
        <v>0</v>
      </c>
      <c r="I60" cm="1">
        <f t="array" ref="I60">IF($D60&gt;3,GET.GLBALANCE($B$6,$B60,$C60,$G$6,$G$7),GET.GLBALANCE($B$6,$B60,$C60,0,$G$7))</f>
        <v>7200</v>
      </c>
    </row>
    <row r="61" spans="1:9" x14ac:dyDescent="0.3">
      <c r="A61" t="str">
        <v>4000</v>
      </c>
      <c r="B61" t="str">
        <v>Pie Sales</v>
      </c>
      <c r="C61" t="str">
        <v>SALES</v>
      </c>
      <c r="D61">
        <v>4</v>
      </c>
      <c r="E61" t="str">
        <v>REVENUE</v>
      </c>
      <c r="F61">
        <v>-1</v>
      </c>
      <c r="G61" cm="1">
        <f t="array" ref="G61">IF($D61&gt;3,GET.GLBALANCE($B$6,$B61,$C61,$G$6,$G$7,G$10),GET.GLBALANCE($B$6,$B61,$C61,0,$G$7,G$10))</f>
        <v>0</v>
      </c>
      <c r="H61" cm="1">
        <f t="array" ref="H61">IF($D61&gt;3,GET.GLBALANCE($B$6,$B61,$C61,$G$6,$G$7,H$10),GET.GLBALANCE($B$6,$B61,$C61,0,$G$7,H$10))</f>
        <v>1929094</v>
      </c>
      <c r="I61" cm="1">
        <f t="array" ref="I61">IF($D61&gt;3,GET.GLBALANCE($B$6,$B61,$C61,$G$6,$G$7),GET.GLBALANCE($B$6,$B61,$C61,0,$G$7))</f>
        <v>-1929094</v>
      </c>
    </row>
    <row r="62" spans="1:9" x14ac:dyDescent="0.3">
      <c r="A62" t="str">
        <v>4001</v>
      </c>
      <c r="B62" t="str">
        <v>Cake Sales</v>
      </c>
      <c r="C62" t="str">
        <v>REVENUE</v>
      </c>
      <c r="D62">
        <v>4</v>
      </c>
      <c r="E62" t="str">
        <v>REVENUE</v>
      </c>
      <c r="F62">
        <v>-1</v>
      </c>
      <c r="G62" cm="1">
        <f t="array" ref="G62">IF($D62&gt;3,GET.GLBALANCE($B$6,$B62,$C62,$G$6,$G$7,G$10),GET.GLBALANCE($B$6,$B62,$C62,0,$G$7,G$10))</f>
        <v>0</v>
      </c>
      <c r="H62" cm="1">
        <f t="array" ref="H62">IF($D62&gt;3,GET.GLBALANCE($B$6,$B62,$C62,$G$6,$G$7,H$10),GET.GLBALANCE($B$6,$B62,$C62,0,$G$7,H$10))</f>
        <v>1220684</v>
      </c>
      <c r="I62" cm="1">
        <f t="array" ref="I62">IF($D62&gt;3,GET.GLBALANCE($B$6,$B62,$C62,$G$6,$G$7),GET.GLBALANCE($B$6,$B62,$C62,0,$G$7))</f>
        <v>-1220684</v>
      </c>
    </row>
    <row r="63" spans="1:9" x14ac:dyDescent="0.3">
      <c r="A63" t="str">
        <v>4003</v>
      </c>
      <c r="B63" t="str">
        <v>Miscellaneous Sales</v>
      </c>
      <c r="C63" t="str">
        <v>REVENUE</v>
      </c>
      <c r="D63">
        <v>4</v>
      </c>
      <c r="E63" t="str">
        <v>REVENUE</v>
      </c>
      <c r="F63">
        <v>-1</v>
      </c>
      <c r="G63" cm="1">
        <f t="array" ref="G63">IF($D63&gt;3,GET.GLBALANCE($B$6,$B63,$C63,$G$6,$G$7,G$10),GET.GLBALANCE($B$6,$B63,$C63,0,$G$7,G$10))</f>
        <v>0</v>
      </c>
      <c r="H63" cm="1">
        <f t="array" ref="H63">IF($D63&gt;3,GET.GLBALANCE($B$6,$B63,$C63,$G$6,$G$7,H$10),GET.GLBALANCE($B$6,$B63,$C63,0,$G$7,H$10))</f>
        <v>1021500</v>
      </c>
      <c r="I63" cm="1">
        <f t="array" ref="I63">IF($D63&gt;3,GET.GLBALANCE($B$6,$B63,$C63,$G$6,$G$7),GET.GLBALANCE($B$6,$B63,$C63,0,$G$7))</f>
        <v>-1021500</v>
      </c>
    </row>
    <row r="64" spans="1:9" x14ac:dyDescent="0.3">
      <c r="A64" t="str">
        <v>4020</v>
      </c>
      <c r="B64" t="str">
        <v>Revenue:The Website Project (TWP):E-Commerce Development</v>
      </c>
      <c r="C64" t="str">
        <v>REVENUE</v>
      </c>
      <c r="D64">
        <v>4</v>
      </c>
      <c r="E64" t="str">
        <v>REVENUE</v>
      </c>
      <c r="F64">
        <v>-1</v>
      </c>
      <c r="G64" cm="1">
        <f t="array" ref="G64">IF($D64&gt;3,GET.GLBALANCE($B$6,$B64,$C64,$G$6,$G$7,G$10),GET.GLBALANCE($B$6,$B64,$C64,0,$G$7,G$10))</f>
        <v>0</v>
      </c>
      <c r="H64" cm="1">
        <f t="array" ref="H64">IF($D64&gt;3,GET.GLBALANCE($B$6,$B64,$C64,$G$6,$G$7,H$10),GET.GLBALANCE($B$6,$B64,$C64,0,$G$7,H$10))</f>
        <v>0</v>
      </c>
      <c r="I64" cm="1">
        <f t="array" ref="I64">IF($D64&gt;3,GET.GLBALANCE($B$6,$B64,$C64,$G$6,$G$7),GET.GLBALANCE($B$6,$B64,$C64,0,$G$7))</f>
        <v>0</v>
      </c>
    </row>
    <row r="65" spans="1:9" x14ac:dyDescent="0.3">
      <c r="A65" t="str">
        <v>4025</v>
      </c>
      <c r="B65" t="str">
        <v>Revenue:Speciality Projects</v>
      </c>
      <c r="C65" t="str">
        <v>REVENUE</v>
      </c>
      <c r="D65">
        <v>4</v>
      </c>
      <c r="E65" t="str">
        <v>REVENUE</v>
      </c>
      <c r="F65">
        <v>-1</v>
      </c>
      <c r="G65" cm="1">
        <f t="array" ref="G65">IF($D65&gt;3,GET.GLBALANCE($B$6,$B65,$C65,$G$6,$G$7,G$10),GET.GLBALANCE($B$6,$B65,$C65,0,$G$7,G$10))</f>
        <v>0</v>
      </c>
      <c r="H65" cm="1">
        <f t="array" ref="H65">IF($D65&gt;3,GET.GLBALANCE($B$6,$B65,$C65,$G$6,$G$7,H$10),GET.GLBALANCE($B$6,$B65,$C65,0,$G$7,H$10))</f>
        <v>0</v>
      </c>
      <c r="I65" cm="1">
        <f t="array" ref="I65">IF($D65&gt;3,GET.GLBALANCE($B$6,$B65,$C65,$G$6,$G$7),GET.GLBALANCE($B$6,$B65,$C65,0,$G$7))</f>
        <v>0</v>
      </c>
    </row>
    <row r="66" spans="1:9" x14ac:dyDescent="0.3">
      <c r="A66" t="str">
        <v>4027</v>
      </c>
      <c r="B66" t="str">
        <v>Revenue:Sitelogy Revenue:MRD - Mobile Responsive Design</v>
      </c>
      <c r="C66" t="str">
        <v>REVENUE</v>
      </c>
      <c r="D66">
        <v>4</v>
      </c>
      <c r="E66" t="str">
        <v>REVENUE</v>
      </c>
      <c r="F66">
        <v>-1</v>
      </c>
      <c r="G66" cm="1">
        <f t="array" ref="G66">IF($D66&gt;3,GET.GLBALANCE($B$6,$B66,$C66,$G$6,$G$7,G$10),GET.GLBALANCE($B$6,$B66,$C66,0,$G$7,G$10))</f>
        <v>0</v>
      </c>
      <c r="H66" cm="1">
        <f t="array" ref="H66">IF($D66&gt;3,GET.GLBALANCE($B$6,$B66,$C66,$G$6,$G$7,H$10),GET.GLBALANCE($B$6,$B66,$C66,0,$G$7,H$10))</f>
        <v>0</v>
      </c>
      <c r="I66" cm="1">
        <f t="array" ref="I66">IF($D66&gt;3,GET.GLBALANCE($B$6,$B66,$C66,$G$6,$G$7),GET.GLBALANCE($B$6,$B66,$C66,0,$G$7))</f>
        <v>0</v>
      </c>
    </row>
    <row r="67" spans="1:9" x14ac:dyDescent="0.3">
      <c r="A67" t="str">
        <v>4048</v>
      </c>
      <c r="B67" t="str">
        <v>Revenue:Sitelogy Revenue</v>
      </c>
      <c r="C67" t="str">
        <v>REVENUE</v>
      </c>
      <c r="D67">
        <v>4</v>
      </c>
      <c r="E67" t="str">
        <v>REVENUE</v>
      </c>
      <c r="F67">
        <v>-1</v>
      </c>
      <c r="G67" cm="1">
        <f t="array" ref="G67">IF($D67&gt;3,GET.GLBALANCE($B$6,$B67,$C67,$G$6,$G$7,G$10),GET.GLBALANCE($B$6,$B67,$C67,0,$G$7,G$10))</f>
        <v>0</v>
      </c>
      <c r="H67" cm="1">
        <f t="array" ref="H67">IF($D67&gt;3,GET.GLBALANCE($B$6,$B67,$C67,$G$6,$G$7,H$10),GET.GLBALANCE($B$6,$B67,$C67,0,$G$7,H$10))</f>
        <v>0</v>
      </c>
      <c r="I67" cm="1">
        <f t="array" ref="I67">IF($D67&gt;3,GET.GLBALANCE($B$6,$B67,$C67,$G$6,$G$7),GET.GLBALANCE($B$6,$B67,$C67,0,$G$7))</f>
        <v>0</v>
      </c>
    </row>
    <row r="68" spans="1:9" x14ac:dyDescent="0.3">
      <c r="A68" t="str">
        <v>4100</v>
      </c>
      <c r="B68" t="str">
        <v>Beverage / Liquor Sales</v>
      </c>
      <c r="C68" t="str">
        <v>SALES</v>
      </c>
      <c r="D68">
        <v>4</v>
      </c>
      <c r="E68" t="str">
        <v>REVENUE</v>
      </c>
      <c r="F68">
        <v>-1</v>
      </c>
      <c r="G68" cm="1">
        <f t="array" ref="G68">IF($D68&gt;3,GET.GLBALANCE($B$6,$B68,$C68,$G$6,$G$7,G$10),GET.GLBALANCE($B$6,$B68,$C68,0,$G$7,G$10))</f>
        <v>0</v>
      </c>
      <c r="H68" cm="1">
        <f t="array" ref="H68">IF($D68&gt;3,GET.GLBALANCE($B$6,$B68,$C68,$G$6,$G$7,H$10),GET.GLBALANCE($B$6,$B68,$C68,0,$G$7,H$10))</f>
        <v>0</v>
      </c>
      <c r="I68" cm="1">
        <f t="array" ref="I68">IF($D68&gt;3,GET.GLBALANCE($B$6,$B68,$C68,$G$6,$G$7),GET.GLBALANCE($B$6,$B68,$C68,0,$G$7))</f>
        <v>0</v>
      </c>
    </row>
    <row r="69" spans="1:9" x14ac:dyDescent="0.3">
      <c r="A69" t="str">
        <v>4222</v>
      </c>
      <c r="B69" t="str">
        <v>Sales / Revenue</v>
      </c>
      <c r="C69" t="str">
        <v>SALES</v>
      </c>
      <c r="D69">
        <v>4</v>
      </c>
      <c r="E69" t="str">
        <v>REVENUE</v>
      </c>
      <c r="F69">
        <v>-1</v>
      </c>
      <c r="G69" cm="1">
        <f t="array" ref="G69">IF($D69&gt;3,GET.GLBALANCE($B$6,$B69,$C69,$G$6,$G$7,G$10),GET.GLBALANCE($B$6,$B69,$C69,0,$G$7,G$10))</f>
        <v>0</v>
      </c>
      <c r="H69" cm="1">
        <f t="array" ref="H69">IF($D69&gt;3,GET.GLBALANCE($B$6,$B69,$C69,$G$6,$G$7,H$10),GET.GLBALANCE($B$6,$B69,$C69,0,$G$7,H$10))</f>
        <v>0</v>
      </c>
      <c r="I69" cm="1">
        <f t="array" ref="I69">IF($D69&gt;3,GET.GLBALANCE($B$6,$B69,$C69,$G$6,$G$7),GET.GLBALANCE($B$6,$B69,$C69,0,$G$7))</f>
        <v>0</v>
      </c>
    </row>
    <row r="70" spans="1:9" x14ac:dyDescent="0.3">
      <c r="A70" t="str">
        <v>4301</v>
      </c>
      <c r="B70" t="str">
        <v>Chicken Pie Sales</v>
      </c>
      <c r="C70" t="str">
        <v>SALES</v>
      </c>
      <c r="D70">
        <v>4</v>
      </c>
      <c r="E70" t="str">
        <v>REVENUE</v>
      </c>
      <c r="F70">
        <v>-1</v>
      </c>
      <c r="G70" cm="1">
        <f t="array" ref="G70">IF($D70&gt;3,GET.GLBALANCE($B$6,$B70,$C70,$G$6,$G$7,G$10),GET.GLBALANCE($B$6,$B70,$C70,0,$G$7,G$10))</f>
        <v>0</v>
      </c>
      <c r="H70" cm="1">
        <f t="array" ref="H70">IF($D70&gt;3,GET.GLBALANCE($B$6,$B70,$C70,$G$6,$G$7,H$10),GET.GLBALANCE($B$6,$B70,$C70,0,$G$7,H$10))</f>
        <v>0</v>
      </c>
      <c r="I70" cm="1">
        <f t="array" ref="I70">IF($D70&gt;3,GET.GLBALANCE($B$6,$B70,$C70,$G$6,$G$7),GET.GLBALANCE($B$6,$B70,$C70,0,$G$7))</f>
        <v>0</v>
      </c>
    </row>
    <row r="71" spans="1:9" x14ac:dyDescent="0.3">
      <c r="A71" t="str">
        <v>4302</v>
      </c>
      <c r="B71" t="str">
        <v>Lamb Pie Sales</v>
      </c>
      <c r="C71" t="str">
        <v>SALES</v>
      </c>
      <c r="D71">
        <v>4</v>
      </c>
      <c r="E71" t="str">
        <v>REVENUE</v>
      </c>
      <c r="F71">
        <v>-1</v>
      </c>
      <c r="G71" cm="1">
        <f t="array" ref="G71">IF($D71&gt;3,GET.GLBALANCE($B$6,$B71,$C71,$G$6,$G$7,G$10),GET.GLBALANCE($B$6,$B71,$C71,0,$G$7,G$10))</f>
        <v>0</v>
      </c>
      <c r="H71" cm="1">
        <f t="array" ref="H71">IF($D71&gt;3,GET.GLBALANCE($B$6,$B71,$C71,$G$6,$G$7,H$10),GET.GLBALANCE($B$6,$B71,$C71,0,$G$7,H$10))</f>
        <v>0</v>
      </c>
      <c r="I71" cm="1">
        <f t="array" ref="I71">IF($D71&gt;3,GET.GLBALANCE($B$6,$B71,$C71,$G$6,$G$7),GET.GLBALANCE($B$6,$B71,$C71,0,$G$7))</f>
        <v>0</v>
      </c>
    </row>
    <row r="72" spans="1:9" x14ac:dyDescent="0.3">
      <c r="A72" t="str">
        <v>4303</v>
      </c>
      <c r="B72" t="str">
        <v>Vegetarian Pie Sales</v>
      </c>
      <c r="C72" t="str">
        <v>SALES</v>
      </c>
      <c r="D72">
        <v>4</v>
      </c>
      <c r="E72" t="str">
        <v>REVENUE</v>
      </c>
      <c r="F72">
        <v>-1</v>
      </c>
      <c r="G72" cm="1">
        <f t="array" ref="G72">IF($D72&gt;3,GET.GLBALANCE($B$6,$B72,$C72,$G$6,$G$7,G$10),GET.GLBALANCE($B$6,$B72,$C72,0,$G$7,G$10))</f>
        <v>0</v>
      </c>
      <c r="H72" cm="1">
        <f t="array" ref="H72">IF($D72&gt;3,GET.GLBALANCE($B$6,$B72,$C72,$G$6,$G$7,H$10),GET.GLBALANCE($B$6,$B72,$C72,0,$G$7,H$10))</f>
        <v>0</v>
      </c>
      <c r="I72" cm="1">
        <f t="array" ref="I72">IF($D72&gt;3,GET.GLBALANCE($B$6,$B72,$C72,$G$6,$G$7),GET.GLBALANCE($B$6,$B72,$C72,0,$G$7))</f>
        <v>0</v>
      </c>
    </row>
    <row r="73" spans="1:9" x14ac:dyDescent="0.3">
      <c r="A73" t="str">
        <v>4304</v>
      </c>
      <c r="B73" t="str">
        <v>Crockery Sales</v>
      </c>
      <c r="C73" t="str">
        <v>SALES</v>
      </c>
      <c r="D73">
        <v>4</v>
      </c>
      <c r="E73" t="str">
        <v>REVENUE</v>
      </c>
      <c r="F73">
        <v>-1</v>
      </c>
      <c r="G73" cm="1">
        <f t="array" ref="G73">IF($D73&gt;3,GET.GLBALANCE($B$6,$B73,$C73,$G$6,$G$7,G$10),GET.GLBALANCE($B$6,$B73,$C73,0,$G$7,G$10))</f>
        <v>0</v>
      </c>
      <c r="H73" cm="1">
        <f t="array" ref="H73">IF($D73&gt;3,GET.GLBALANCE($B$6,$B73,$C73,$G$6,$G$7,H$10),GET.GLBALANCE($B$6,$B73,$C73,0,$G$7,H$10))</f>
        <v>0</v>
      </c>
      <c r="I73" cm="1">
        <f t="array" ref="I73">IF($D73&gt;3,GET.GLBALANCE($B$6,$B73,$C73,$G$6,$G$7),GET.GLBALANCE($B$6,$B73,$C73,0,$G$7))</f>
        <v>0</v>
      </c>
    </row>
    <row r="74" spans="1:9" x14ac:dyDescent="0.3">
      <c r="A74" t="str">
        <v>4305</v>
      </c>
      <c r="B74" t="str">
        <v>Other Sales</v>
      </c>
      <c r="C74" t="str">
        <v>SALES</v>
      </c>
      <c r="D74">
        <v>4</v>
      </c>
      <c r="E74" t="str">
        <v>REVENUE</v>
      </c>
      <c r="F74">
        <v>-1</v>
      </c>
      <c r="G74" cm="1">
        <f t="array" ref="G74">IF($D74&gt;3,GET.GLBALANCE($B$6,$B74,$C74,$G$6,$G$7,G$10),GET.GLBALANCE($B$6,$B74,$C74,0,$G$7,G$10))</f>
        <v>0</v>
      </c>
      <c r="H74" cm="1">
        <f t="array" ref="H74">IF($D74&gt;3,GET.GLBALANCE($B$6,$B74,$C74,$G$6,$G$7,H$10),GET.GLBALANCE($B$6,$B74,$C74,0,$G$7,H$10))</f>
        <v>0</v>
      </c>
      <c r="I74" cm="1">
        <f t="array" ref="I74">IF($D74&gt;3,GET.GLBALANCE($B$6,$B74,$C74,$G$6,$G$7),GET.GLBALANCE($B$6,$B74,$C74,0,$G$7))</f>
        <v>0</v>
      </c>
    </row>
    <row r="75" spans="1:9" x14ac:dyDescent="0.3">
      <c r="A75" t="str">
        <v>5000</v>
      </c>
      <c r="B75" t="str">
        <v>Pie COGS</v>
      </c>
      <c r="C75" t="str">
        <v>DIRECTCOSTS</v>
      </c>
      <c r="D75">
        <v>5</v>
      </c>
      <c r="E75" t="str">
        <v>EXPENSE</v>
      </c>
      <c r="F75">
        <v>1</v>
      </c>
      <c r="G75" cm="1">
        <f t="array" ref="G75">IF($D75&gt;3,GET.GLBALANCE($B$6,$B75,$C75,$G$6,$G$7,G$10),GET.GLBALANCE($B$6,$B75,$C75,0,$G$7,G$10))</f>
        <v>507000</v>
      </c>
      <c r="H75" cm="1">
        <f t="array" ref="H75">IF($D75&gt;3,GET.GLBALANCE($B$6,$B75,$C75,$G$6,$G$7,H$10),GET.GLBALANCE($B$6,$B75,$C75,0,$G$7,H$10))</f>
        <v>0</v>
      </c>
      <c r="I75" cm="1">
        <f t="array" ref="I75">IF($D75&gt;3,GET.GLBALANCE($B$6,$B75,$C75,$G$6,$G$7),GET.GLBALANCE($B$6,$B75,$C75,0,$G$7))</f>
        <v>507000</v>
      </c>
    </row>
    <row r="76" spans="1:9" x14ac:dyDescent="0.3">
      <c r="A76" t="str">
        <v>5001</v>
      </c>
      <c r="B76" t="str">
        <v>Cake COGS</v>
      </c>
      <c r="C76" t="str">
        <v>DIRECTCOSTS</v>
      </c>
      <c r="D76">
        <v>5</v>
      </c>
      <c r="E76" t="str">
        <v>EXPENSE</v>
      </c>
      <c r="F76">
        <v>1</v>
      </c>
      <c r="G76" cm="1">
        <f t="array" ref="G76">IF($D76&gt;3,GET.GLBALANCE($B$6,$B76,$C76,$G$6,$G$7,G$10),GET.GLBALANCE($B$6,$B76,$C76,0,$G$7,G$10))</f>
        <v>422520</v>
      </c>
      <c r="H76" cm="1">
        <f t="array" ref="H76">IF($D76&gt;3,GET.GLBALANCE($B$6,$B76,$C76,$G$6,$G$7,H$10),GET.GLBALANCE($B$6,$B76,$C76,0,$G$7,H$10))</f>
        <v>0</v>
      </c>
      <c r="I76" cm="1">
        <f t="array" ref="I76">IF($D76&gt;3,GET.GLBALANCE($B$6,$B76,$C76,$G$6,$G$7),GET.GLBALANCE($B$6,$B76,$C76,0,$G$7))</f>
        <v>422520</v>
      </c>
    </row>
    <row r="77" spans="1:9" x14ac:dyDescent="0.3">
      <c r="A77" t="str">
        <v>5003</v>
      </c>
      <c r="B77" t="str">
        <v>Miscellaneous COGS</v>
      </c>
      <c r="C77" t="str">
        <v>DIRECTCOSTS</v>
      </c>
      <c r="D77">
        <v>5</v>
      </c>
      <c r="E77" t="str">
        <v>EXPENSE</v>
      </c>
      <c r="F77">
        <v>1</v>
      </c>
      <c r="G77" cm="1">
        <f t="array" ref="G77">IF($D77&gt;3,GET.GLBALANCE($B$6,$B77,$C77,$G$6,$G$7,G$10),GET.GLBALANCE($B$6,$B77,$C77,0,$G$7,G$10))</f>
        <v>315000</v>
      </c>
      <c r="H77" cm="1">
        <f t="array" ref="H77">IF($D77&gt;3,GET.GLBALANCE($B$6,$B77,$C77,$G$6,$G$7,H$10),GET.GLBALANCE($B$6,$B77,$C77,0,$G$7,H$10))</f>
        <v>0</v>
      </c>
      <c r="I77" cm="1">
        <f t="array" ref="I77">IF($D77&gt;3,GET.GLBALANCE($B$6,$B77,$C77,$G$6,$G$7),GET.GLBALANCE($B$6,$B77,$C77,0,$G$7))</f>
        <v>315000</v>
      </c>
    </row>
    <row r="78" spans="1:9" x14ac:dyDescent="0.3">
      <c r="A78" t="str">
        <v>5222</v>
      </c>
      <c r="B78" t="str">
        <v>Cost of Sales</v>
      </c>
      <c r="C78" t="str">
        <v>DIRECTCOSTS</v>
      </c>
      <c r="D78">
        <v>5</v>
      </c>
      <c r="E78" t="str">
        <v>EXPENSE</v>
      </c>
      <c r="F78">
        <v>1</v>
      </c>
      <c r="G78" cm="1">
        <f t="array" ref="G78">IF($D78&gt;3,GET.GLBALANCE($B$6,$B78,$C78,$G$6,$G$7,G$10),GET.GLBALANCE($B$6,$B78,$C78,0,$G$7,G$10))</f>
        <v>0</v>
      </c>
      <c r="H78" cm="1">
        <f t="array" ref="H78">IF($D78&gt;3,GET.GLBALANCE($B$6,$B78,$C78,$G$6,$G$7,H$10),GET.GLBALANCE($B$6,$B78,$C78,0,$G$7,H$10))</f>
        <v>0</v>
      </c>
      <c r="I78" cm="1">
        <f t="array" ref="I78">IF($D78&gt;3,GET.GLBALANCE($B$6,$B78,$C78,$G$6,$G$7),GET.GLBALANCE($B$6,$B78,$C78,0,$G$7))</f>
        <v>0</v>
      </c>
    </row>
    <row r="79" spans="1:9" x14ac:dyDescent="0.3">
      <c r="A79" t="str">
        <v>5301</v>
      </c>
      <c r="B79" t="str">
        <v>Chicken Pie Cost of Sales</v>
      </c>
      <c r="C79" t="str">
        <v>DIRECTCOSTS</v>
      </c>
      <c r="D79">
        <v>5</v>
      </c>
      <c r="E79" t="str">
        <v>EXPENSE</v>
      </c>
      <c r="F79">
        <v>1</v>
      </c>
      <c r="G79" cm="1">
        <f t="array" ref="G79">IF($D79&gt;3,GET.GLBALANCE($B$6,$B79,$C79,$G$6,$G$7,G$10),GET.GLBALANCE($B$6,$B79,$C79,0,$G$7,G$10))</f>
        <v>0</v>
      </c>
      <c r="H79" cm="1">
        <f t="array" ref="H79">IF($D79&gt;3,GET.GLBALANCE($B$6,$B79,$C79,$G$6,$G$7,H$10),GET.GLBALANCE($B$6,$B79,$C79,0,$G$7,H$10))</f>
        <v>0</v>
      </c>
      <c r="I79" cm="1">
        <f t="array" ref="I79">IF($D79&gt;3,GET.GLBALANCE($B$6,$B79,$C79,$G$6,$G$7),GET.GLBALANCE($B$6,$B79,$C79,0,$G$7))</f>
        <v>0</v>
      </c>
    </row>
    <row r="80" spans="1:9" x14ac:dyDescent="0.3">
      <c r="A80" t="str">
        <v>5302</v>
      </c>
      <c r="B80" t="str">
        <v>Lamb Pie Cost of Sales</v>
      </c>
      <c r="C80" t="str">
        <v>DIRECTCOSTS</v>
      </c>
      <c r="D80">
        <v>5</v>
      </c>
      <c r="E80" t="str">
        <v>EXPENSE</v>
      </c>
      <c r="F80">
        <v>1</v>
      </c>
      <c r="G80" cm="1">
        <f t="array" ref="G80">IF($D80&gt;3,GET.GLBALANCE($B$6,$B80,$C80,$G$6,$G$7,G$10),GET.GLBALANCE($B$6,$B80,$C80,0,$G$7,G$10))</f>
        <v>0</v>
      </c>
      <c r="H80" cm="1">
        <f t="array" ref="H80">IF($D80&gt;3,GET.GLBALANCE($B$6,$B80,$C80,$G$6,$G$7,H$10),GET.GLBALANCE($B$6,$B80,$C80,0,$G$7,H$10))</f>
        <v>0</v>
      </c>
      <c r="I80" cm="1">
        <f t="array" ref="I80">IF($D80&gt;3,GET.GLBALANCE($B$6,$B80,$C80,$G$6,$G$7),GET.GLBALANCE($B$6,$B80,$C80,0,$G$7))</f>
        <v>0</v>
      </c>
    </row>
    <row r="81" spans="1:9" x14ac:dyDescent="0.3">
      <c r="A81" t="str">
        <v>5303</v>
      </c>
      <c r="B81" t="str">
        <v>Vegetarian Pie Cost of Sales</v>
      </c>
      <c r="C81" t="str">
        <v>DIRECTCOSTS</v>
      </c>
      <c r="D81">
        <v>5</v>
      </c>
      <c r="E81" t="str">
        <v>EXPENSE</v>
      </c>
      <c r="F81">
        <v>1</v>
      </c>
      <c r="G81" cm="1">
        <f t="array" ref="G81">IF($D81&gt;3,GET.GLBALANCE($B$6,$B81,$C81,$G$6,$G$7,G$10),GET.GLBALANCE($B$6,$B81,$C81,0,$G$7,G$10))</f>
        <v>0</v>
      </c>
      <c r="H81" cm="1">
        <f t="array" ref="H81">IF($D81&gt;3,GET.GLBALANCE($B$6,$B81,$C81,$G$6,$G$7,H$10),GET.GLBALANCE($B$6,$B81,$C81,0,$G$7,H$10))</f>
        <v>0</v>
      </c>
      <c r="I81" cm="1">
        <f t="array" ref="I81">IF($D81&gt;3,GET.GLBALANCE($B$6,$B81,$C81,$G$6,$G$7),GET.GLBALANCE($B$6,$B81,$C81,0,$G$7))</f>
        <v>0</v>
      </c>
    </row>
    <row r="82" spans="1:9" x14ac:dyDescent="0.3">
      <c r="A82" t="str">
        <v>5304</v>
      </c>
      <c r="B82" t="str">
        <v>Crockery Cost of Sales</v>
      </c>
      <c r="C82" t="str">
        <v>DIRECTCOSTS</v>
      </c>
      <c r="D82">
        <v>5</v>
      </c>
      <c r="E82" t="str">
        <v>EXPENSE</v>
      </c>
      <c r="F82">
        <v>1</v>
      </c>
      <c r="G82" cm="1">
        <f t="array" ref="G82">IF($D82&gt;3,GET.GLBALANCE($B$6,$B82,$C82,$G$6,$G$7,G$10),GET.GLBALANCE($B$6,$B82,$C82,0,$G$7,G$10))</f>
        <v>0</v>
      </c>
      <c r="H82" cm="1">
        <f t="array" ref="H82">IF($D82&gt;3,GET.GLBALANCE($B$6,$B82,$C82,$G$6,$G$7,H$10),GET.GLBALANCE($B$6,$B82,$C82,0,$G$7,H$10))</f>
        <v>0</v>
      </c>
      <c r="I82" cm="1">
        <f t="array" ref="I82">IF($D82&gt;3,GET.GLBALANCE($B$6,$B82,$C82,$G$6,$G$7),GET.GLBALANCE($B$6,$B82,$C82,0,$G$7))</f>
        <v>0</v>
      </c>
    </row>
    <row r="83" spans="1:9" x14ac:dyDescent="0.3">
      <c r="A83" t="str">
        <v>5305</v>
      </c>
      <c r="B83" t="str">
        <v>Other Cost of Sales</v>
      </c>
      <c r="C83" t="str">
        <v>DIRECTCOSTS</v>
      </c>
      <c r="D83">
        <v>5</v>
      </c>
      <c r="E83" t="str">
        <v>EXPENSE</v>
      </c>
      <c r="F83">
        <v>1</v>
      </c>
      <c r="G83" cm="1">
        <f t="array" ref="G83">IF($D83&gt;3,GET.GLBALANCE($B$6,$B83,$C83,$G$6,$G$7,G$10),GET.GLBALANCE($B$6,$B83,$C83,0,$G$7,G$10))</f>
        <v>0</v>
      </c>
      <c r="H83" cm="1">
        <f t="array" ref="H83">IF($D83&gt;3,GET.GLBALANCE($B$6,$B83,$C83,$G$6,$G$7,H$10),GET.GLBALANCE($B$6,$B83,$C83,0,$G$7,H$10))</f>
        <v>0</v>
      </c>
      <c r="I83" cm="1">
        <f t="array" ref="I83">IF($D83&gt;3,GET.GLBALANCE($B$6,$B83,$C83,$G$6,$G$7),GET.GLBALANCE($B$6,$B83,$C83,0,$G$7))</f>
        <v>0</v>
      </c>
    </row>
    <row r="84" spans="1:9" x14ac:dyDescent="0.3">
      <c r="A84" t="str">
        <v>5552</v>
      </c>
      <c r="B84" t="str">
        <v>Cost of Goods Sold:COGS - Sitelogy:COGS - MRD Hosting Expense</v>
      </c>
      <c r="C84" t="str">
        <v>DIRECTCOSTS</v>
      </c>
      <c r="D84">
        <v>5</v>
      </c>
      <c r="E84" t="str">
        <v>EXPENSE</v>
      </c>
      <c r="F84">
        <v>1</v>
      </c>
      <c r="G84" cm="1">
        <f t="array" ref="G84">IF($D84&gt;3,GET.GLBALANCE($B$6,$B84,$C84,$G$6,$G$7,G$10),GET.GLBALANCE($B$6,$B84,$C84,0,$G$7,G$10))</f>
        <v>0</v>
      </c>
      <c r="H84" cm="1">
        <f t="array" ref="H84">IF($D84&gt;3,GET.GLBALANCE($B$6,$B84,$C84,$G$6,$G$7,H$10),GET.GLBALANCE($B$6,$B84,$C84,0,$G$7,H$10))</f>
        <v>0</v>
      </c>
      <c r="I84" cm="1">
        <f t="array" ref="I84">IF($D84&gt;3,GET.GLBALANCE($B$6,$B84,$C84,$G$6,$G$7),GET.GLBALANCE($B$6,$B84,$C84,0,$G$7))</f>
        <v>0</v>
      </c>
    </row>
    <row r="85" spans="1:9" x14ac:dyDescent="0.3">
      <c r="A85" t="str">
        <v>5555</v>
      </c>
      <c r="B85" t="str">
        <v>Tracking Code test account</v>
      </c>
      <c r="C85" t="str">
        <v>EXPENSE</v>
      </c>
      <c r="D85">
        <v>5</v>
      </c>
      <c r="E85" t="str">
        <v>EXPENSE</v>
      </c>
      <c r="F85">
        <v>1</v>
      </c>
      <c r="G85" cm="1">
        <f t="array" ref="G85">IF($D85&gt;3,GET.GLBALANCE($B$6,$B85,$C85,$G$6,$G$7,G$10),GET.GLBALANCE($B$6,$B85,$C85,0,$G$7,G$10))</f>
        <v>0</v>
      </c>
      <c r="H85" cm="1">
        <f t="array" ref="H85">IF($D85&gt;3,GET.GLBALANCE($B$6,$B85,$C85,$G$6,$G$7,H$10),GET.GLBALANCE($B$6,$B85,$C85,0,$G$7,H$10))</f>
        <v>0</v>
      </c>
      <c r="I85" cm="1">
        <f t="array" ref="I85">IF($D85&gt;3,GET.GLBALANCE($B$6,$B85,$C85,$G$6,$G$7),GET.GLBALANCE($B$6,$B85,$C85,0,$G$7))</f>
        <v>0</v>
      </c>
    </row>
    <row r="86" spans="1:9" x14ac:dyDescent="0.3">
      <c r="A86" t="str">
        <v>5556</v>
      </c>
      <c r="B86" t="str">
        <v>Office Tracking Test</v>
      </c>
      <c r="C86" t="str">
        <v>EXPENSE</v>
      </c>
      <c r="D86">
        <v>5</v>
      </c>
      <c r="E86" t="str">
        <v>EXPENSE</v>
      </c>
      <c r="F86">
        <v>1</v>
      </c>
      <c r="G86" cm="1">
        <f t="array" ref="G86">IF($D86&gt;3,GET.GLBALANCE($B$6,$B86,$C86,$G$6,$G$7,G$10),GET.GLBALANCE($B$6,$B86,$C86,0,$G$7,G$10))</f>
        <v>0</v>
      </c>
      <c r="H86" cm="1">
        <f t="array" ref="H86">IF($D86&gt;3,GET.GLBALANCE($B$6,$B86,$C86,$G$6,$G$7,H$10),GET.GLBALANCE($B$6,$B86,$C86,0,$G$7,H$10))</f>
        <v>0</v>
      </c>
      <c r="I86" cm="1">
        <f t="array" ref="I86">IF($D86&gt;3,GET.GLBALANCE($B$6,$B86,$C86,$G$6,$G$7),GET.GLBALANCE($B$6,$B86,$C86,0,$G$7))</f>
        <v>0</v>
      </c>
    </row>
    <row r="87" spans="1:9" x14ac:dyDescent="0.3">
      <c r="A87" t="str">
        <v>5559</v>
      </c>
      <c r="B87" t="str">
        <v>Cost of Goods Sold:COGS - Commissions:COGS - Project Launch</v>
      </c>
      <c r="C87" t="str">
        <v>DIRECTCOSTS</v>
      </c>
      <c r="D87">
        <v>5</v>
      </c>
      <c r="E87" t="str">
        <v>EXPENSE</v>
      </c>
      <c r="F87">
        <v>1</v>
      </c>
      <c r="G87" cm="1">
        <f t="array" ref="G87">IF($D87&gt;3,GET.GLBALANCE($B$6,$B87,$C87,$G$6,$G$7,G$10),GET.GLBALANCE($B$6,$B87,$C87,0,$G$7,G$10))</f>
        <v>0</v>
      </c>
      <c r="H87" cm="1">
        <f t="array" ref="H87">IF($D87&gt;3,GET.GLBALANCE($B$6,$B87,$C87,$G$6,$G$7,H$10),GET.GLBALANCE($B$6,$B87,$C87,0,$G$7,H$10))</f>
        <v>0</v>
      </c>
      <c r="I87" cm="1">
        <f t="array" ref="I87">IF($D87&gt;3,GET.GLBALANCE($B$6,$B87,$C87,$G$6,$G$7),GET.GLBALANCE($B$6,$B87,$C87,0,$G$7))</f>
        <v>0</v>
      </c>
    </row>
    <row r="88" spans="1:9" x14ac:dyDescent="0.3">
      <c r="A88" t="str">
        <v>5788</v>
      </c>
      <c r="B88" t="str">
        <v>Cost of Goods Sold:COGS - Merchant Account fees</v>
      </c>
      <c r="C88" t="str">
        <v>DIRECTCOSTS</v>
      </c>
      <c r="D88">
        <v>5</v>
      </c>
      <c r="E88" t="str">
        <v>EXPENSE</v>
      </c>
      <c r="F88">
        <v>1</v>
      </c>
      <c r="G88" cm="1">
        <f t="array" ref="G88">IF($D88&gt;3,GET.GLBALANCE($B$6,$B88,$C88,$G$6,$G$7,G$10),GET.GLBALANCE($B$6,$B88,$C88,0,$G$7,G$10))</f>
        <v>0</v>
      </c>
      <c r="H88" cm="1">
        <f t="array" ref="H88">IF($D88&gt;3,GET.GLBALANCE($B$6,$B88,$C88,$G$6,$G$7,H$10),GET.GLBALANCE($B$6,$B88,$C88,0,$G$7,H$10))</f>
        <v>0</v>
      </c>
      <c r="I88" cm="1">
        <f t="array" ref="I88">IF($D88&gt;3,GET.GLBALANCE($B$6,$B88,$C88,$G$6,$G$7),GET.GLBALANCE($B$6,$B88,$C88,0,$G$7))</f>
        <v>0</v>
      </c>
    </row>
    <row r="89" spans="1:9" x14ac:dyDescent="0.3">
      <c r="A89" t="str">
        <v>5822</v>
      </c>
      <c r="B89" t="str">
        <v>Cost of Goods Sold:COGS - TWP</v>
      </c>
      <c r="C89" t="str">
        <v>DIRECTCOSTS</v>
      </c>
      <c r="D89">
        <v>5</v>
      </c>
      <c r="E89" t="str">
        <v>EXPENSE</v>
      </c>
      <c r="F89">
        <v>1</v>
      </c>
      <c r="G89" cm="1">
        <f t="array" ref="G89">IF($D89&gt;3,GET.GLBALANCE($B$6,$B89,$C89,$G$6,$G$7,G$10),GET.GLBALANCE($B$6,$B89,$C89,0,$G$7,G$10))</f>
        <v>0</v>
      </c>
      <c r="H89" cm="1">
        <f t="array" ref="H89">IF($D89&gt;3,GET.GLBALANCE($B$6,$B89,$C89,$G$6,$G$7,H$10),GET.GLBALANCE($B$6,$B89,$C89,0,$G$7,H$10))</f>
        <v>0</v>
      </c>
      <c r="I89" cm="1">
        <f t="array" ref="I89">IF($D89&gt;3,GET.GLBALANCE($B$6,$B89,$C89,$G$6,$G$7),GET.GLBALANCE($B$6,$B89,$C89,0,$G$7))</f>
        <v>0</v>
      </c>
    </row>
    <row r="90" spans="1:9" x14ac:dyDescent="0.3">
      <c r="A90" t="str">
        <v>5823</v>
      </c>
      <c r="B90" t="str">
        <v>Cost of Goods Sold:COGS - Sitelogy:COGS - Website Hosting</v>
      </c>
      <c r="C90" t="str">
        <v>DIRECTCOSTS</v>
      </c>
      <c r="D90">
        <v>5</v>
      </c>
      <c r="E90" t="str">
        <v>EXPENSE</v>
      </c>
      <c r="F90">
        <v>1</v>
      </c>
      <c r="G90" cm="1">
        <f t="array" ref="G90">IF($D90&gt;3,GET.GLBALANCE($B$6,$B90,$C90,$G$6,$G$7,G$10),GET.GLBALANCE($B$6,$B90,$C90,0,$G$7,G$10))</f>
        <v>0</v>
      </c>
      <c r="H90" cm="1">
        <f t="array" ref="H90">IF($D90&gt;3,GET.GLBALANCE($B$6,$B90,$C90,$G$6,$G$7,H$10),GET.GLBALANCE($B$6,$B90,$C90,0,$G$7,H$10))</f>
        <v>0</v>
      </c>
      <c r="I90" cm="1">
        <f t="array" ref="I90">IF($D90&gt;3,GET.GLBALANCE($B$6,$B90,$C90,$G$6,$G$7),GET.GLBALANCE($B$6,$B90,$C90,0,$G$7))</f>
        <v>0</v>
      </c>
    </row>
    <row r="91" spans="1:9" x14ac:dyDescent="0.3">
      <c r="A91" t="str">
        <v>5828</v>
      </c>
      <c r="B91" t="str">
        <v>Cost of Goods Sold:COGS - TWP:COGS - Website Development</v>
      </c>
      <c r="C91" t="str">
        <v>DIRECTCOSTS</v>
      </c>
      <c r="D91">
        <v>5</v>
      </c>
      <c r="E91" t="str">
        <v>EXPENSE</v>
      </c>
      <c r="F91">
        <v>1</v>
      </c>
      <c r="G91" cm="1">
        <f t="array" ref="G91">IF($D91&gt;3,GET.GLBALANCE($B$6,$B91,$C91,$G$6,$G$7,G$10),GET.GLBALANCE($B$6,$B91,$C91,0,$G$7,G$10))</f>
        <v>0</v>
      </c>
      <c r="H91" cm="1">
        <f t="array" ref="H91">IF($D91&gt;3,GET.GLBALANCE($B$6,$B91,$C91,$G$6,$G$7,H$10),GET.GLBALANCE($B$6,$B91,$C91,0,$G$7,H$10))</f>
        <v>0</v>
      </c>
      <c r="I91" cm="1">
        <f t="array" ref="I91">IF($D91&gt;3,GET.GLBALANCE($B$6,$B91,$C91,$G$6,$G$7),GET.GLBALANCE($B$6,$B91,$C91,0,$G$7))</f>
        <v>0</v>
      </c>
    </row>
    <row r="92" spans="1:9" x14ac:dyDescent="0.3">
      <c r="A92" t="str">
        <v>5968</v>
      </c>
      <c r="B92" t="str">
        <v>Cost of Goods Sold:COGS - Sitelogy:COGS - Website Development</v>
      </c>
      <c r="C92" t="str">
        <v>DIRECTCOSTS</v>
      </c>
      <c r="D92">
        <v>5</v>
      </c>
      <c r="E92" t="str">
        <v>EXPENSE</v>
      </c>
      <c r="F92">
        <v>1</v>
      </c>
      <c r="G92" cm="1">
        <f t="array" ref="G92">IF($D92&gt;3,GET.GLBALANCE($B$6,$B92,$C92,$G$6,$G$7,G$10),GET.GLBALANCE($B$6,$B92,$C92,0,$G$7,G$10))</f>
        <v>0</v>
      </c>
      <c r="H92" cm="1">
        <f t="array" ref="H92">IF($D92&gt;3,GET.GLBALANCE($B$6,$B92,$C92,$G$6,$G$7,H$10),GET.GLBALANCE($B$6,$B92,$C92,0,$G$7,H$10))</f>
        <v>0</v>
      </c>
      <c r="I92" cm="1">
        <f t="array" ref="I92">IF($D92&gt;3,GET.GLBALANCE($B$6,$B92,$C92,$G$6,$G$7),GET.GLBALANCE($B$6,$B92,$C92,0,$G$7))</f>
        <v>0</v>
      </c>
    </row>
    <row r="93" spans="1:9" x14ac:dyDescent="0.3">
      <c r="A93" t="str">
        <v>5983</v>
      </c>
      <c r="B93" t="str">
        <v>Cost of Goods Sold:COGS - Commissions</v>
      </c>
      <c r="C93" t="str">
        <v>DIRECTCOSTS</v>
      </c>
      <c r="D93">
        <v>5</v>
      </c>
      <c r="E93" t="str">
        <v>EXPENSE</v>
      </c>
      <c r="F93">
        <v>1</v>
      </c>
      <c r="G93" cm="1">
        <f t="array" ref="G93">IF($D93&gt;3,GET.GLBALANCE($B$6,$B93,$C93,$G$6,$G$7,G$10),GET.GLBALANCE($B$6,$B93,$C93,0,$G$7,G$10))</f>
        <v>0</v>
      </c>
      <c r="H93" cm="1">
        <f t="array" ref="H93">IF($D93&gt;3,GET.GLBALANCE($B$6,$B93,$C93,$G$6,$G$7,H$10),GET.GLBALANCE($B$6,$B93,$C93,0,$G$7,H$10))</f>
        <v>0</v>
      </c>
      <c r="I93" cm="1">
        <f t="array" ref="I93">IF($D93&gt;3,GET.GLBALANCE($B$6,$B93,$C93,$G$6,$G$7),GET.GLBALANCE($B$6,$B93,$C93,0,$G$7))</f>
        <v>0</v>
      </c>
    </row>
    <row r="94" spans="1:9" x14ac:dyDescent="0.3">
      <c r="A94" t="str">
        <v>5988</v>
      </c>
      <c r="B94" t="str">
        <v>Cost of Goods Sold:COGS - Speciality Projects</v>
      </c>
      <c r="C94" t="str">
        <v>DIRECTCOSTS</v>
      </c>
      <c r="D94">
        <v>5</v>
      </c>
      <c r="E94" t="str">
        <v>EXPENSE</v>
      </c>
      <c r="F94">
        <v>1</v>
      </c>
      <c r="G94" cm="1">
        <f t="array" ref="G94">IF($D94&gt;3,GET.GLBALANCE($B$6,$B94,$C94,$G$6,$G$7,G$10),GET.GLBALANCE($B$6,$B94,$C94,0,$G$7,G$10))</f>
        <v>0</v>
      </c>
      <c r="H94" cm="1">
        <f t="array" ref="H94">IF($D94&gt;3,GET.GLBALANCE($B$6,$B94,$C94,$G$6,$G$7,H$10),GET.GLBALANCE($B$6,$B94,$C94,0,$G$7,H$10))</f>
        <v>0</v>
      </c>
      <c r="I94" cm="1">
        <f t="array" ref="I94">IF($D94&gt;3,GET.GLBALANCE($B$6,$B94,$C94,$G$6,$G$7),GET.GLBALANCE($B$6,$B94,$C94,0,$G$7))</f>
        <v>0</v>
      </c>
    </row>
    <row r="95" spans="1:9" x14ac:dyDescent="0.3">
      <c r="A95" t="str">
        <v>6001</v>
      </c>
      <c r="B95" t="str">
        <v>Fundraising - consultants</v>
      </c>
      <c r="C95" t="str">
        <v>EXPENSE</v>
      </c>
      <c r="D95">
        <v>5</v>
      </c>
      <c r="E95" t="str">
        <v>EXPENSE</v>
      </c>
      <c r="F95">
        <v>1</v>
      </c>
      <c r="G95" cm="1">
        <f t="array" ref="G95">IF($D95&gt;3,GET.GLBALANCE($B$6,$B95,$C95,$G$6,$G$7,G$10),GET.GLBALANCE($B$6,$B95,$C95,0,$G$7,G$10))</f>
        <v>0</v>
      </c>
      <c r="H95" cm="1">
        <f t="array" ref="H95">IF($D95&gt;3,GET.GLBALANCE($B$6,$B95,$C95,$G$6,$G$7,H$10),GET.GLBALANCE($B$6,$B95,$C95,0,$G$7,H$10))</f>
        <v>0</v>
      </c>
      <c r="I95" cm="1">
        <f t="array" ref="I95">IF($D95&gt;3,GET.GLBALANCE($B$6,$B95,$C95,$G$6,$G$7),GET.GLBALANCE($B$6,$B95,$C95,0,$G$7))</f>
        <v>0</v>
      </c>
    </row>
    <row r="96" spans="1:9" x14ac:dyDescent="0.3">
      <c r="A96" t="str">
        <v>6050</v>
      </c>
      <c r="B96" t="str">
        <v>Food Costs</v>
      </c>
      <c r="C96" t="str">
        <v>DIRECTCOSTS</v>
      </c>
      <c r="D96">
        <v>5</v>
      </c>
      <c r="E96" t="str">
        <v>EXPENSE</v>
      </c>
      <c r="F96">
        <v>1</v>
      </c>
      <c r="G96" cm="1">
        <f t="array" ref="G96">IF($D96&gt;3,GET.GLBALANCE($B$6,$B96,$C96,$G$6,$G$7,G$10),GET.GLBALANCE($B$6,$B96,$C96,0,$G$7,G$10))</f>
        <v>0</v>
      </c>
      <c r="H96" cm="1">
        <f t="array" ref="H96">IF($D96&gt;3,GET.GLBALANCE($B$6,$B96,$C96,$G$6,$G$7,H$10),GET.GLBALANCE($B$6,$B96,$C96,0,$G$7,H$10))</f>
        <v>0</v>
      </c>
      <c r="I96" cm="1">
        <f t="array" ref="I96">IF($D96&gt;3,GET.GLBALANCE($B$6,$B96,$C96,$G$6,$G$7),GET.GLBALANCE($B$6,$B96,$C96,0,$G$7))</f>
        <v>0</v>
      </c>
    </row>
    <row r="97" spans="1:9" x14ac:dyDescent="0.3">
      <c r="A97" t="str">
        <v>6052</v>
      </c>
      <c r="B97" t="str">
        <v>Beverage / Liquor Costs</v>
      </c>
      <c r="C97" t="str">
        <v>DIRECTCOSTS</v>
      </c>
      <c r="D97">
        <v>5</v>
      </c>
      <c r="E97" t="str">
        <v>EXPENSE</v>
      </c>
      <c r="F97">
        <v>1</v>
      </c>
      <c r="G97" cm="1">
        <f t="array" ref="G97">IF($D97&gt;3,GET.GLBALANCE($B$6,$B97,$C97,$G$6,$G$7,G$10),GET.GLBALANCE($B$6,$B97,$C97,0,$G$7,G$10))</f>
        <v>0</v>
      </c>
      <c r="H97" cm="1">
        <f t="array" ref="H97">IF($D97&gt;3,GET.GLBALANCE($B$6,$B97,$C97,$G$6,$G$7,H$10),GET.GLBALANCE($B$6,$B97,$C97,0,$G$7,H$10))</f>
        <v>0</v>
      </c>
      <c r="I97" cm="1">
        <f t="array" ref="I97">IF($D97&gt;3,GET.GLBALANCE($B$6,$B97,$C97,$G$6,$G$7),GET.GLBALANCE($B$6,$B97,$C97,0,$G$7))</f>
        <v>0</v>
      </c>
    </row>
    <row r="98" spans="1:9" x14ac:dyDescent="0.3">
      <c r="A98" t="str">
        <v>6054</v>
      </c>
      <c r="B98" t="str">
        <v>Supplies</v>
      </c>
      <c r="C98" t="str">
        <v>DIRECTCOSTS</v>
      </c>
      <c r="D98">
        <v>5</v>
      </c>
      <c r="E98" t="str">
        <v>EXPENSE</v>
      </c>
      <c r="F98">
        <v>1</v>
      </c>
      <c r="G98" cm="1">
        <f t="array" ref="G98">IF($D98&gt;3,GET.GLBALANCE($B$6,$B98,$C98,$G$6,$G$7,G$10),GET.GLBALANCE($B$6,$B98,$C98,0,$G$7,G$10))</f>
        <v>22</v>
      </c>
      <c r="H98" cm="1">
        <f t="array" ref="H98">IF($D98&gt;3,GET.GLBALANCE($B$6,$B98,$C98,$G$6,$G$7,H$10),GET.GLBALANCE($B$6,$B98,$C98,0,$G$7,H$10))</f>
        <v>0</v>
      </c>
      <c r="I98" cm="1">
        <f t="array" ref="I98">IF($D98&gt;3,GET.GLBALANCE($B$6,$B98,$C98,$G$6,$G$7),GET.GLBALANCE($B$6,$B98,$C98,0,$G$7))</f>
        <v>22</v>
      </c>
    </row>
    <row r="99" spans="1:9" x14ac:dyDescent="0.3">
      <c r="A99" t="str">
        <v>6056</v>
      </c>
      <c r="B99" t="str">
        <v>Occupancy</v>
      </c>
      <c r="C99" t="str">
        <v>EXPENSE</v>
      </c>
      <c r="D99">
        <v>5</v>
      </c>
      <c r="E99" t="str">
        <v>EXPENSE</v>
      </c>
      <c r="F99">
        <v>1</v>
      </c>
      <c r="G99" cm="1">
        <f t="array" ref="G99">IF($D99&gt;3,GET.GLBALANCE($B$6,$B99,$C99,$G$6,$G$7,G$10),GET.GLBALANCE($B$6,$B99,$C99,0,$G$7,G$10))</f>
        <v>0</v>
      </c>
      <c r="H99" cm="1">
        <f t="array" ref="H99">IF($D99&gt;3,GET.GLBALANCE($B$6,$B99,$C99,$G$6,$G$7,H$10),GET.GLBALANCE($B$6,$B99,$C99,0,$G$7,H$10))</f>
        <v>0</v>
      </c>
      <c r="I99" cm="1">
        <f t="array" ref="I99">IF($D99&gt;3,GET.GLBALANCE($B$6,$B99,$C99,$G$6,$G$7),GET.GLBALANCE($B$6,$B99,$C99,0,$G$7))</f>
        <v>0</v>
      </c>
    </row>
    <row r="100" spans="1:9" x14ac:dyDescent="0.3">
      <c r="A100" t="str">
        <v>6058</v>
      </c>
      <c r="B100" t="str">
        <v>Labor</v>
      </c>
      <c r="C100" t="str">
        <v>DIRECTCOSTS</v>
      </c>
      <c r="D100">
        <v>5</v>
      </c>
      <c r="E100" t="str">
        <v>EXPENSE</v>
      </c>
      <c r="F100">
        <v>1</v>
      </c>
      <c r="G100" cm="1">
        <f t="array" ref="G100">IF($D100&gt;3,GET.GLBALANCE($B$6,$B100,$C100,$G$6,$G$7,G$10),GET.GLBALANCE($B$6,$B100,$C100,0,$G$7,G$10))</f>
        <v>0</v>
      </c>
      <c r="H100" cm="1">
        <f t="array" ref="H100">IF($D100&gt;3,GET.GLBALANCE($B$6,$B100,$C100,$G$6,$G$7,H$10),GET.GLBALANCE($B$6,$B100,$C100,0,$G$7,H$10))</f>
        <v>0</v>
      </c>
      <c r="I100" cm="1">
        <f t="array" ref="I100">IF($D100&gt;3,GET.GLBALANCE($B$6,$B100,$C100,$G$6,$G$7),GET.GLBALANCE($B$6,$B100,$C100,0,$G$7))</f>
        <v>0</v>
      </c>
    </row>
    <row r="101" spans="1:9" x14ac:dyDescent="0.3">
      <c r="A101" t="str">
        <v>6060</v>
      </c>
      <c r="B101" t="str">
        <v>Tax</v>
      </c>
      <c r="C101" t="str">
        <v>EXPENSE</v>
      </c>
      <c r="D101">
        <v>5</v>
      </c>
      <c r="E101" t="str">
        <v>EXPENSE</v>
      </c>
      <c r="F101">
        <v>1</v>
      </c>
      <c r="G101" cm="1">
        <f t="array" ref="G101">IF($D101&gt;3,GET.GLBALANCE($B$6,$B101,$C101,$G$6,$G$7,G$10),GET.GLBALANCE($B$6,$B101,$C101,0,$G$7,G$10))</f>
        <v>0</v>
      </c>
      <c r="H101" cm="1">
        <f t="array" ref="H101">IF($D101&gt;3,GET.GLBALANCE($B$6,$B101,$C101,$G$6,$G$7,H$10),GET.GLBALANCE($B$6,$B101,$C101,0,$G$7,H$10))</f>
        <v>0</v>
      </c>
      <c r="I101" cm="1">
        <f t="array" ref="I101">IF($D101&gt;3,GET.GLBALANCE($B$6,$B101,$C101,$G$6,$G$7),GET.GLBALANCE($B$6,$B101,$C101,0,$G$7))</f>
        <v>0</v>
      </c>
    </row>
    <row r="102" spans="1:9" x14ac:dyDescent="0.3">
      <c r="A102" t="str">
        <v>6099</v>
      </c>
      <c r="B102" t="str">
        <v>Void</v>
      </c>
      <c r="C102" t="str">
        <v>EXPENSE</v>
      </c>
      <c r="D102">
        <v>5</v>
      </c>
      <c r="E102" t="str">
        <v>EXPENSE</v>
      </c>
      <c r="F102">
        <v>1</v>
      </c>
      <c r="G102" cm="1">
        <f t="array" ref="G102">IF($D102&gt;3,GET.GLBALANCE($B$6,$B102,$C102,$G$6,$G$7,G$10),GET.GLBALANCE($B$6,$B102,$C102,0,$G$7,G$10))</f>
        <v>0</v>
      </c>
      <c r="H102" cm="1">
        <f t="array" ref="H102">IF($D102&gt;3,GET.GLBALANCE($B$6,$B102,$C102,$G$6,$G$7,H$10),GET.GLBALANCE($B$6,$B102,$C102,0,$G$7,H$10))</f>
        <v>0</v>
      </c>
      <c r="I102" cm="1">
        <f t="array" ref="I102">IF($D102&gt;3,GET.GLBALANCE($B$6,$B102,$C102,$G$6,$G$7),GET.GLBALANCE($B$6,$B102,$C102,0,$G$7))</f>
        <v>0</v>
      </c>
    </row>
    <row r="103" spans="1:9" x14ac:dyDescent="0.3">
      <c r="A103" t="str">
        <v>6189</v>
      </c>
      <c r="B103" t="str">
        <v>Advertising and Promotion:Printing Expense</v>
      </c>
      <c r="C103" t="str">
        <v>EXPENSE</v>
      </c>
      <c r="D103">
        <v>5</v>
      </c>
      <c r="E103" t="str">
        <v>EXPENSE</v>
      </c>
      <c r="F103">
        <v>1</v>
      </c>
      <c r="G103" cm="1">
        <f t="array" ref="G103">IF($D103&gt;3,GET.GLBALANCE($B$6,$B103,$C103,$G$6,$G$7,G$10),GET.GLBALANCE($B$6,$B103,$C103,0,$G$7,G$10))</f>
        <v>0</v>
      </c>
      <c r="H103" cm="1">
        <f t="array" ref="H103">IF($D103&gt;3,GET.GLBALANCE($B$6,$B103,$C103,$G$6,$G$7,H$10),GET.GLBALANCE($B$6,$B103,$C103,0,$G$7,H$10))</f>
        <v>0</v>
      </c>
      <c r="I103" cm="1">
        <f t="array" ref="I103">IF($D103&gt;3,GET.GLBALANCE($B$6,$B103,$C103,$G$6,$G$7),GET.GLBALANCE($B$6,$B103,$C103,0,$G$7))</f>
        <v>0</v>
      </c>
    </row>
    <row r="104" spans="1:9" x14ac:dyDescent="0.3">
      <c r="A104" t="str">
        <v>6268</v>
      </c>
      <c r="B104" t="str">
        <v>Dues &amp; Subscriptions</v>
      </c>
      <c r="C104" t="str">
        <v>EXPENSE</v>
      </c>
      <c r="D104">
        <v>5</v>
      </c>
      <c r="E104" t="str">
        <v>EXPENSE</v>
      </c>
      <c r="F104">
        <v>1</v>
      </c>
      <c r="G104" cm="1">
        <f t="array" ref="G104">IF($D104&gt;3,GET.GLBALANCE($B$6,$B104,$C104,$G$6,$G$7,G$10),GET.GLBALANCE($B$6,$B104,$C104,0,$G$7,G$10))</f>
        <v>0</v>
      </c>
      <c r="H104" cm="1">
        <f t="array" ref="H104">IF($D104&gt;3,GET.GLBALANCE($B$6,$B104,$C104,$G$6,$G$7,H$10),GET.GLBALANCE($B$6,$B104,$C104,0,$G$7,H$10))</f>
        <v>0</v>
      </c>
      <c r="I104" cm="1">
        <f t="array" ref="I104">IF($D104&gt;3,GET.GLBALANCE($B$6,$B104,$C104,$G$6,$G$7),GET.GLBALANCE($B$6,$B104,$C104,0,$G$7))</f>
        <v>0</v>
      </c>
    </row>
    <row r="105" spans="1:9" x14ac:dyDescent="0.3">
      <c r="A105" t="str">
        <v>6269</v>
      </c>
      <c r="B105" t="str">
        <v>Professional Development</v>
      </c>
      <c r="C105" t="str">
        <v>EXPENSE</v>
      </c>
      <c r="D105">
        <v>5</v>
      </c>
      <c r="E105" t="str">
        <v>EXPENSE</v>
      </c>
      <c r="F105">
        <v>1</v>
      </c>
      <c r="G105" cm="1">
        <f t="array" ref="G105">IF($D105&gt;3,GET.GLBALANCE($B$6,$B105,$C105,$G$6,$G$7,G$10),GET.GLBALANCE($B$6,$B105,$C105,0,$G$7,G$10))</f>
        <v>0</v>
      </c>
      <c r="H105" cm="1">
        <f t="array" ref="H105">IF($D105&gt;3,GET.GLBALANCE($B$6,$B105,$C105,$G$6,$G$7,H$10),GET.GLBALANCE($B$6,$B105,$C105,0,$G$7,H$10))</f>
        <v>0</v>
      </c>
      <c r="I105" cm="1">
        <f t="array" ref="I105">IF($D105&gt;3,GET.GLBALANCE($B$6,$B105,$C105,$G$6,$G$7),GET.GLBALANCE($B$6,$B105,$C105,0,$G$7))</f>
        <v>0</v>
      </c>
    </row>
    <row r="106" spans="1:9" x14ac:dyDescent="0.3">
      <c r="A106" t="str">
        <v>6302</v>
      </c>
      <c r="B106" t="str">
        <v>PAF - Travel &amp; Subsistence- Staff</v>
      </c>
      <c r="C106" t="str">
        <v>EXPENSE</v>
      </c>
      <c r="D106">
        <v>5</v>
      </c>
      <c r="E106" t="str">
        <v>EXPENSE</v>
      </c>
      <c r="F106">
        <v>1</v>
      </c>
      <c r="G106" cm="1">
        <f t="array" ref="G106">IF($D106&gt;3,GET.GLBALANCE($B$6,$B106,$C106,$G$6,$G$7,G$10),GET.GLBALANCE($B$6,$B106,$C106,0,$G$7,G$10))</f>
        <v>0</v>
      </c>
      <c r="H106" cm="1">
        <f t="array" ref="H106">IF($D106&gt;3,GET.GLBALANCE($B$6,$B106,$C106,$G$6,$G$7,H$10),GET.GLBALANCE($B$6,$B106,$C106,0,$G$7,H$10))</f>
        <v>0</v>
      </c>
      <c r="I106" cm="1">
        <f t="array" ref="I106">IF($D106&gt;3,GET.GLBALANCE($B$6,$B106,$C106,$G$6,$G$7),GET.GLBALANCE($B$6,$B106,$C106,0,$G$7))</f>
        <v>0</v>
      </c>
    </row>
    <row r="107" spans="1:9" x14ac:dyDescent="0.3">
      <c r="A107" t="str">
        <v>6308</v>
      </c>
      <c r="B107" t="str">
        <v>Travel Expense:Meals &amp; Entertainment</v>
      </c>
      <c r="C107" t="str">
        <v>EXPENSE</v>
      </c>
      <c r="D107">
        <v>5</v>
      </c>
      <c r="E107" t="str">
        <v>EXPENSE</v>
      </c>
      <c r="F107">
        <v>1</v>
      </c>
      <c r="G107" cm="1">
        <f t="array" ref="G107">IF($D107&gt;3,GET.GLBALANCE($B$6,$B107,$C107,$G$6,$G$7,G$10),GET.GLBALANCE($B$6,$B107,$C107,0,$G$7,G$10))</f>
        <v>0</v>
      </c>
      <c r="H107" cm="1">
        <f t="array" ref="H107">IF($D107&gt;3,GET.GLBALANCE($B$6,$B107,$C107,$G$6,$G$7,H$10),GET.GLBALANCE($B$6,$B107,$C107,0,$G$7,H$10))</f>
        <v>0</v>
      </c>
      <c r="I107" cm="1">
        <f t="array" ref="I107">IF($D107&gt;3,GET.GLBALANCE($B$6,$B107,$C107,$G$6,$G$7),GET.GLBALANCE($B$6,$B107,$C107,0,$G$7))</f>
        <v>0</v>
      </c>
    </row>
    <row r="108" spans="1:9" x14ac:dyDescent="0.3">
      <c r="A108" t="str">
        <v>6480</v>
      </c>
      <c r="B108" t="str">
        <v>Professional Fees:Accounting Services</v>
      </c>
      <c r="C108" t="str">
        <v>EXPENSE</v>
      </c>
      <c r="D108">
        <v>5</v>
      </c>
      <c r="E108" t="str">
        <v>EXPENSE</v>
      </c>
      <c r="F108">
        <v>1</v>
      </c>
      <c r="G108" cm="1">
        <f t="array" ref="G108">IF($D108&gt;3,GET.GLBALANCE($B$6,$B108,$C108,$G$6,$G$7,G$10),GET.GLBALANCE($B$6,$B108,$C108,0,$G$7,G$10))</f>
        <v>0</v>
      </c>
      <c r="H108" cm="1">
        <f t="array" ref="H108">IF($D108&gt;3,GET.GLBALANCE($B$6,$B108,$C108,$G$6,$G$7,H$10),GET.GLBALANCE($B$6,$B108,$C108,0,$G$7,H$10))</f>
        <v>0</v>
      </c>
      <c r="I108" cm="1">
        <f t="array" ref="I108">IF($D108&gt;3,GET.GLBALANCE($B$6,$B108,$C108,$G$6,$G$7),GET.GLBALANCE($B$6,$B108,$C108,0,$G$7))</f>
        <v>0</v>
      </c>
    </row>
    <row r="109" spans="1:9" x14ac:dyDescent="0.3">
      <c r="A109" t="str">
        <v>6481</v>
      </c>
      <c r="B109" t="str">
        <v>Professional Fees:Legal Expense</v>
      </c>
      <c r="C109" t="str">
        <v>EXPENSE</v>
      </c>
      <c r="D109">
        <v>5</v>
      </c>
      <c r="E109" t="str">
        <v>EXPENSE</v>
      </c>
      <c r="F109">
        <v>1</v>
      </c>
      <c r="G109" cm="1">
        <f t="array" ref="G109">IF($D109&gt;3,GET.GLBALANCE($B$6,$B109,$C109,$G$6,$G$7,G$10),GET.GLBALANCE($B$6,$B109,$C109,0,$G$7,G$10))</f>
        <v>0</v>
      </c>
      <c r="H109" cm="1">
        <f t="array" ref="H109">IF($D109&gt;3,GET.GLBALANCE($B$6,$B109,$C109,$G$6,$G$7,H$10),GET.GLBALANCE($B$6,$B109,$C109,0,$G$7,H$10))</f>
        <v>0</v>
      </c>
      <c r="I109" cm="1">
        <f t="array" ref="I109">IF($D109&gt;3,GET.GLBALANCE($B$6,$B109,$C109,$G$6,$G$7),GET.GLBALANCE($B$6,$B109,$C109,0,$G$7))</f>
        <v>0</v>
      </c>
    </row>
    <row r="110" spans="1:9" x14ac:dyDescent="0.3">
      <c r="A110" t="str">
        <v>6482</v>
      </c>
      <c r="B110" t="str">
        <v>Bank Service Charges:Return Check Fees</v>
      </c>
      <c r="C110" t="str">
        <v>EXPENSE</v>
      </c>
      <c r="D110">
        <v>5</v>
      </c>
      <c r="E110" t="str">
        <v>EXPENSE</v>
      </c>
      <c r="F110">
        <v>1</v>
      </c>
      <c r="G110" cm="1">
        <f t="array" ref="G110">IF($D110&gt;3,GET.GLBALANCE($B$6,$B110,$C110,$G$6,$G$7,G$10),GET.GLBALANCE($B$6,$B110,$C110,0,$G$7,G$10))</f>
        <v>0</v>
      </c>
      <c r="H110" cm="1">
        <f t="array" ref="H110">IF($D110&gt;3,GET.GLBALANCE($B$6,$B110,$C110,$G$6,$G$7,H$10),GET.GLBALANCE($B$6,$B110,$C110,0,$G$7,H$10))</f>
        <v>0</v>
      </c>
      <c r="I110" cm="1">
        <f t="array" ref="I110">IF($D110&gt;3,GET.GLBALANCE($B$6,$B110,$C110,$G$6,$G$7),GET.GLBALANCE($B$6,$B110,$C110,0,$G$7))</f>
        <v>0</v>
      </c>
    </row>
    <row r="111" spans="1:9" x14ac:dyDescent="0.3">
      <c r="A111" t="str">
        <v>6483</v>
      </c>
      <c r="B111" t="str">
        <v>Membership Dues</v>
      </c>
      <c r="C111" t="str">
        <v>EXPENSE</v>
      </c>
      <c r="D111">
        <v>5</v>
      </c>
      <c r="E111" t="str">
        <v>EXPENSE</v>
      </c>
      <c r="F111">
        <v>1</v>
      </c>
      <c r="G111" cm="1">
        <f t="array" ref="G111">IF($D111&gt;3,GET.GLBALANCE($B$6,$B111,$C111,$G$6,$G$7,G$10),GET.GLBALANCE($B$6,$B111,$C111,0,$G$7,G$10))</f>
        <v>0</v>
      </c>
      <c r="H111" cm="1">
        <f t="array" ref="H111">IF($D111&gt;3,GET.GLBALANCE($B$6,$B111,$C111,$G$6,$G$7,H$10),GET.GLBALANCE($B$6,$B111,$C111,0,$G$7,H$10))</f>
        <v>0</v>
      </c>
      <c r="I111" cm="1">
        <f t="array" ref="I111">IF($D111&gt;3,GET.GLBALANCE($B$6,$B111,$C111,$G$6,$G$7),GET.GLBALANCE($B$6,$B111,$C111,0,$G$7))</f>
        <v>0</v>
      </c>
    </row>
    <row r="112" spans="1:9" x14ac:dyDescent="0.3">
      <c r="A112" t="str">
        <v>6484</v>
      </c>
      <c r="B112" t="str">
        <v>Staff Wages</v>
      </c>
      <c r="C112" t="str">
        <v>EXPENSE</v>
      </c>
      <c r="D112">
        <v>5</v>
      </c>
      <c r="E112" t="str">
        <v>EXPENSE</v>
      </c>
      <c r="F112">
        <v>1</v>
      </c>
      <c r="G112" cm="1">
        <f t="array" ref="G112">IF($D112&gt;3,GET.GLBALANCE($B$6,$B112,$C112,$G$6,$G$7,G$10),GET.GLBALANCE($B$6,$B112,$C112,0,$G$7,G$10))</f>
        <v>0</v>
      </c>
      <c r="H112" cm="1">
        <f t="array" ref="H112">IF($D112&gt;3,GET.GLBALANCE($B$6,$B112,$C112,$G$6,$G$7,H$10),GET.GLBALANCE($B$6,$B112,$C112,0,$G$7,H$10))</f>
        <v>0</v>
      </c>
      <c r="I112" cm="1">
        <f t="array" ref="I112">IF($D112&gt;3,GET.GLBALANCE($B$6,$B112,$C112,$G$6,$G$7),GET.GLBALANCE($B$6,$B112,$C112,0,$G$7))</f>
        <v>0</v>
      </c>
    </row>
    <row r="113" spans="1:9" x14ac:dyDescent="0.3">
      <c r="A113" t="str">
        <v>6485</v>
      </c>
      <c r="B113" t="str">
        <v>Tax:State Tax</v>
      </c>
      <c r="C113" t="str">
        <v>EXPENSE</v>
      </c>
      <c r="D113">
        <v>5</v>
      </c>
      <c r="E113" t="str">
        <v>EXPENSE</v>
      </c>
      <c r="F113">
        <v>1</v>
      </c>
      <c r="G113" cm="1">
        <f t="array" ref="G113">IF($D113&gt;3,GET.GLBALANCE($B$6,$B113,$C113,$G$6,$G$7,G$10),GET.GLBALANCE($B$6,$B113,$C113,0,$G$7,G$10))</f>
        <v>0</v>
      </c>
      <c r="H113" cm="1">
        <f t="array" ref="H113">IF($D113&gt;3,GET.GLBALANCE($B$6,$B113,$C113,$G$6,$G$7,H$10),GET.GLBALANCE($B$6,$B113,$C113,0,$G$7,H$10))</f>
        <v>0</v>
      </c>
      <c r="I113" cm="1">
        <f t="array" ref="I113">IF($D113&gt;3,GET.GLBALANCE($B$6,$B113,$C113,$G$6,$G$7),GET.GLBALANCE($B$6,$B113,$C113,0,$G$7))</f>
        <v>0</v>
      </c>
    </row>
    <row r="114" spans="1:9" x14ac:dyDescent="0.3">
      <c r="A114" t="str">
        <v>6486</v>
      </c>
      <c r="B114" t="str">
        <v>Professional Fees:Professional Fees - Other</v>
      </c>
      <c r="C114" t="str">
        <v>EXPENSE</v>
      </c>
      <c r="D114">
        <v>5</v>
      </c>
      <c r="E114" t="str">
        <v>EXPENSE</v>
      </c>
      <c r="F114">
        <v>1</v>
      </c>
      <c r="G114" cm="1">
        <f t="array" ref="G114">IF($D114&gt;3,GET.GLBALANCE($B$6,$B114,$C114,$G$6,$G$7,G$10),GET.GLBALANCE($B$6,$B114,$C114,0,$G$7,G$10))</f>
        <v>0</v>
      </c>
      <c r="H114" cm="1">
        <f t="array" ref="H114">IF($D114&gt;3,GET.GLBALANCE($B$6,$B114,$C114,$G$6,$G$7,H$10),GET.GLBALANCE($B$6,$B114,$C114,0,$G$7,H$10))</f>
        <v>0</v>
      </c>
      <c r="I114" cm="1">
        <f t="array" ref="I114">IF($D114&gt;3,GET.GLBALANCE($B$6,$B114,$C114,$G$6,$G$7),GET.GLBALANCE($B$6,$B114,$C114,0,$G$7))</f>
        <v>0</v>
      </c>
    </row>
    <row r="115" spans="1:9" x14ac:dyDescent="0.3">
      <c r="A115" t="str">
        <v>6487</v>
      </c>
      <c r="B115" t="str">
        <v>Seminars</v>
      </c>
      <c r="C115" t="str">
        <v>EXPENSE</v>
      </c>
      <c r="D115">
        <v>5</v>
      </c>
      <c r="E115" t="str">
        <v>EXPENSE</v>
      </c>
      <c r="F115">
        <v>1</v>
      </c>
      <c r="G115" cm="1">
        <f t="array" ref="G115">IF($D115&gt;3,GET.GLBALANCE($B$6,$B115,$C115,$G$6,$G$7,G$10),GET.GLBALANCE($B$6,$B115,$C115,0,$G$7,G$10))</f>
        <v>0</v>
      </c>
      <c r="H115" cm="1">
        <f t="array" ref="H115">IF($D115&gt;3,GET.GLBALANCE($B$6,$B115,$C115,$G$6,$G$7,H$10),GET.GLBALANCE($B$6,$B115,$C115,0,$G$7,H$10))</f>
        <v>0</v>
      </c>
      <c r="I115" cm="1">
        <f t="array" ref="I115">IF($D115&gt;3,GET.GLBALANCE($B$6,$B115,$C115,$G$6,$G$7),GET.GLBALANCE($B$6,$B115,$C115,0,$G$7))</f>
        <v>0</v>
      </c>
    </row>
    <row r="116" spans="1:9" x14ac:dyDescent="0.3">
      <c r="A116" t="str">
        <v>6529</v>
      </c>
      <c r="B116" t="str">
        <v>Automobile Expense:Parking</v>
      </c>
      <c r="C116" t="str">
        <v>EXPENSE</v>
      </c>
      <c r="D116">
        <v>5</v>
      </c>
      <c r="E116" t="str">
        <v>EXPENSE</v>
      </c>
      <c r="F116">
        <v>1</v>
      </c>
      <c r="G116" cm="1">
        <f t="array" ref="G116">IF($D116&gt;3,GET.GLBALANCE($B$6,$B116,$C116,$G$6,$G$7,G$10),GET.GLBALANCE($B$6,$B116,$C116,0,$G$7,G$10))</f>
        <v>0</v>
      </c>
      <c r="H116" cm="1">
        <f t="array" ref="H116">IF($D116&gt;3,GET.GLBALANCE($B$6,$B116,$C116,$G$6,$G$7,H$10),GET.GLBALANCE($B$6,$B116,$C116,0,$G$7,H$10))</f>
        <v>0</v>
      </c>
      <c r="I116" cm="1">
        <f t="array" ref="I116">IF($D116&gt;3,GET.GLBALANCE($B$6,$B116,$C116,$G$6,$G$7),GET.GLBALANCE($B$6,$B116,$C116,0,$G$7))</f>
        <v>0</v>
      </c>
    </row>
    <row r="117" spans="1:9" x14ac:dyDescent="0.3">
      <c r="A117" t="str">
        <v>6720</v>
      </c>
      <c r="B117" t="str">
        <v>Cleaning</v>
      </c>
      <c r="C117" t="str">
        <v>EXPENSE</v>
      </c>
      <c r="D117">
        <v>5</v>
      </c>
      <c r="E117" t="str">
        <v>EXPENSE</v>
      </c>
      <c r="F117">
        <v>1</v>
      </c>
      <c r="G117" cm="1">
        <f t="array" ref="G117">IF($D117&gt;3,GET.GLBALANCE($B$6,$B117,$C117,$G$6,$G$7,G$10),GET.GLBALANCE($B$6,$B117,$C117,0,$G$7,G$10))</f>
        <v>0</v>
      </c>
      <c r="H117" cm="1">
        <f t="array" ref="H117">IF($D117&gt;3,GET.GLBALANCE($B$6,$B117,$C117,$G$6,$G$7,H$10),GET.GLBALANCE($B$6,$B117,$C117,0,$G$7,H$10))</f>
        <v>0</v>
      </c>
      <c r="I117" cm="1">
        <f t="array" ref="I117">IF($D117&gt;3,GET.GLBALANCE($B$6,$B117,$C117,$G$6,$G$7),GET.GLBALANCE($B$6,$B117,$C117,0,$G$7))</f>
        <v>0</v>
      </c>
    </row>
    <row r="118" spans="1:9" x14ac:dyDescent="0.3">
      <c r="A118" t="str">
        <v>6721</v>
      </c>
      <c r="B118" t="str">
        <v>Casual Labor</v>
      </c>
      <c r="C118" t="str">
        <v>EXPENSE</v>
      </c>
      <c r="D118">
        <v>5</v>
      </c>
      <c r="E118" t="str">
        <v>EXPENSE</v>
      </c>
      <c r="F118">
        <v>1</v>
      </c>
      <c r="G118" cm="1">
        <f t="array" ref="G118">IF($D118&gt;3,GET.GLBALANCE($B$6,$B118,$C118,$G$6,$G$7,G$10),GET.GLBALANCE($B$6,$B118,$C118,0,$G$7,G$10))</f>
        <v>0</v>
      </c>
      <c r="H118" cm="1">
        <f t="array" ref="H118">IF($D118&gt;3,GET.GLBALANCE($B$6,$B118,$C118,$G$6,$G$7,H$10),GET.GLBALANCE($B$6,$B118,$C118,0,$G$7,H$10))</f>
        <v>0</v>
      </c>
      <c r="I118" cm="1">
        <f t="array" ref="I118">IF($D118&gt;3,GET.GLBALANCE($B$6,$B118,$C118,$G$6,$G$7),GET.GLBALANCE($B$6,$B118,$C118,0,$G$7))</f>
        <v>0</v>
      </c>
    </row>
    <row r="119" spans="1:9" x14ac:dyDescent="0.3">
      <c r="A119" t="str">
        <v>6722</v>
      </c>
      <c r="B119" t="str">
        <v>Bank Service Charges:Electronic Transfer Fees</v>
      </c>
      <c r="C119" t="str">
        <v>EXPENSE</v>
      </c>
      <c r="D119">
        <v>5</v>
      </c>
      <c r="E119" t="str">
        <v>EXPENSE</v>
      </c>
      <c r="F119">
        <v>1</v>
      </c>
      <c r="G119" cm="1">
        <f t="array" ref="G119">IF($D119&gt;3,GET.GLBALANCE($B$6,$B119,$C119,$G$6,$G$7,G$10),GET.GLBALANCE($B$6,$B119,$C119,0,$G$7,G$10))</f>
        <v>0</v>
      </c>
      <c r="H119" cm="1">
        <f t="array" ref="H119">IF($D119&gt;3,GET.GLBALANCE($B$6,$B119,$C119,$G$6,$G$7,H$10),GET.GLBALANCE($B$6,$B119,$C119,0,$G$7,H$10))</f>
        <v>0</v>
      </c>
      <c r="I119" cm="1">
        <f t="array" ref="I119">IF($D119&gt;3,GET.GLBALANCE($B$6,$B119,$C119,$G$6,$G$7),GET.GLBALANCE($B$6,$B119,$C119,0,$G$7))</f>
        <v>0</v>
      </c>
    </row>
    <row r="120" spans="1:9" x14ac:dyDescent="0.3">
      <c r="A120" t="str">
        <v>6723</v>
      </c>
      <c r="B120" t="str">
        <v>Automobile Expense:Mileage</v>
      </c>
      <c r="C120" t="str">
        <v>EXPENSE</v>
      </c>
      <c r="D120">
        <v>5</v>
      </c>
      <c r="E120" t="str">
        <v>EXPENSE</v>
      </c>
      <c r="F120">
        <v>1</v>
      </c>
      <c r="G120" cm="1">
        <f t="array" ref="G120">IF($D120&gt;3,GET.GLBALANCE($B$6,$B120,$C120,$G$6,$G$7,G$10),GET.GLBALANCE($B$6,$B120,$C120,0,$G$7,G$10))</f>
        <v>0</v>
      </c>
      <c r="H120" cm="1">
        <f t="array" ref="H120">IF($D120&gt;3,GET.GLBALANCE($B$6,$B120,$C120,$G$6,$G$7,H$10),GET.GLBALANCE($B$6,$B120,$C120,0,$G$7,H$10))</f>
        <v>0</v>
      </c>
      <c r="I120" cm="1">
        <f t="array" ref="I120">IF($D120&gt;3,GET.GLBALANCE($B$6,$B120,$C120,$G$6,$G$7),GET.GLBALANCE($B$6,$B120,$C120,0,$G$7))</f>
        <v>0</v>
      </c>
    </row>
    <row r="121" spans="1:9" x14ac:dyDescent="0.3">
      <c r="A121" t="str">
        <v>6724</v>
      </c>
      <c r="B121" t="str">
        <v>Health Insurance:Officer's Health Ins - Ryan</v>
      </c>
      <c r="C121" t="str">
        <v>EXPENSE</v>
      </c>
      <c r="D121">
        <v>5</v>
      </c>
      <c r="E121" t="str">
        <v>EXPENSE</v>
      </c>
      <c r="F121">
        <v>1</v>
      </c>
      <c r="G121" cm="1">
        <f t="array" ref="G121">IF($D121&gt;3,GET.GLBALANCE($B$6,$B121,$C121,$G$6,$G$7,G$10),GET.GLBALANCE($B$6,$B121,$C121,0,$G$7,G$10))</f>
        <v>0</v>
      </c>
      <c r="H121" cm="1">
        <f t="array" ref="H121">IF($D121&gt;3,GET.GLBALANCE($B$6,$B121,$C121,$G$6,$G$7,H$10),GET.GLBALANCE($B$6,$B121,$C121,0,$G$7,H$10))</f>
        <v>0</v>
      </c>
      <c r="I121" cm="1">
        <f t="array" ref="I121">IF($D121&gt;3,GET.GLBALANCE($B$6,$B121,$C121,$G$6,$G$7),GET.GLBALANCE($B$6,$B121,$C121,0,$G$7))</f>
        <v>0</v>
      </c>
    </row>
    <row r="122" spans="1:9" x14ac:dyDescent="0.3">
      <c r="A122" t="str">
        <v>6725</v>
      </c>
      <c r="B122" t="str">
        <v>Health Insurance</v>
      </c>
      <c r="C122" t="str">
        <v>EXPENSE</v>
      </c>
      <c r="D122">
        <v>5</v>
      </c>
      <c r="E122" t="str">
        <v>EXPENSE</v>
      </c>
      <c r="F122">
        <v>1</v>
      </c>
      <c r="G122" cm="1">
        <f t="array" ref="G122">IF($D122&gt;3,GET.GLBALANCE($B$6,$B122,$C122,$G$6,$G$7,G$10),GET.GLBALANCE($B$6,$B122,$C122,0,$G$7,G$10))</f>
        <v>0</v>
      </c>
      <c r="H122" cm="1">
        <f t="array" ref="H122">IF($D122&gt;3,GET.GLBALANCE($B$6,$B122,$C122,$G$6,$G$7,H$10),GET.GLBALANCE($B$6,$B122,$C122,0,$G$7,H$10))</f>
        <v>0</v>
      </c>
      <c r="I122" cm="1">
        <f t="array" ref="I122">IF($D122&gt;3,GET.GLBALANCE($B$6,$B122,$C122,$G$6,$G$7),GET.GLBALANCE($B$6,$B122,$C122,0,$G$7))</f>
        <v>0</v>
      </c>
    </row>
    <row r="123" spans="1:9" x14ac:dyDescent="0.3">
      <c r="A123" t="str">
        <v>6726</v>
      </c>
      <c r="B123" t="str">
        <v>Computer and Internet Expenses:Project Management Software</v>
      </c>
      <c r="C123" t="str">
        <v>EXPENSE</v>
      </c>
      <c r="D123">
        <v>5</v>
      </c>
      <c r="E123" t="str">
        <v>EXPENSE</v>
      </c>
      <c r="F123">
        <v>1</v>
      </c>
      <c r="G123" cm="1">
        <f t="array" ref="G123">IF($D123&gt;3,GET.GLBALANCE($B$6,$B123,$C123,$G$6,$G$7,G$10),GET.GLBALANCE($B$6,$B123,$C123,0,$G$7,G$10))</f>
        <v>0</v>
      </c>
      <c r="H123" cm="1">
        <f t="array" ref="H123">IF($D123&gt;3,GET.GLBALANCE($B$6,$B123,$C123,$G$6,$G$7,H$10),GET.GLBALANCE($B$6,$B123,$C123,0,$G$7,H$10))</f>
        <v>0</v>
      </c>
      <c r="I123" cm="1">
        <f t="array" ref="I123">IF($D123&gt;3,GET.GLBALANCE($B$6,$B123,$C123,$G$6,$G$7),GET.GLBALANCE($B$6,$B123,$C123,0,$G$7))</f>
        <v>0</v>
      </c>
    </row>
    <row r="124" spans="1:9" x14ac:dyDescent="0.3">
      <c r="A124" t="str">
        <v>6727</v>
      </c>
      <c r="B124" t="str">
        <v>Computer and Internet Expenses:On-Line Store</v>
      </c>
      <c r="C124" t="str">
        <v>EXPENSE</v>
      </c>
      <c r="D124">
        <v>5</v>
      </c>
      <c r="E124" t="str">
        <v>EXPENSE</v>
      </c>
      <c r="F124">
        <v>1</v>
      </c>
      <c r="G124" cm="1">
        <f t="array" ref="G124">IF($D124&gt;3,GET.GLBALANCE($B$6,$B124,$C124,$G$6,$G$7,G$10),GET.GLBALANCE($B$6,$B124,$C124,0,$G$7,G$10))</f>
        <v>0</v>
      </c>
      <c r="H124" cm="1">
        <f t="array" ref="H124">IF($D124&gt;3,GET.GLBALANCE($B$6,$B124,$C124,$G$6,$G$7,H$10),GET.GLBALANCE($B$6,$B124,$C124,0,$G$7,H$10))</f>
        <v>0</v>
      </c>
      <c r="I124" cm="1">
        <f t="array" ref="I124">IF($D124&gt;3,GET.GLBALANCE($B$6,$B124,$C124,$G$6,$G$7),GET.GLBALANCE($B$6,$B124,$C124,0,$G$7))</f>
        <v>0</v>
      </c>
    </row>
    <row r="125" spans="1:9" x14ac:dyDescent="0.3">
      <c r="A125" t="str">
        <v>6728</v>
      </c>
      <c r="B125" t="str">
        <v>Payroll Processing Fees</v>
      </c>
      <c r="C125" t="str">
        <v>EXPENSE</v>
      </c>
      <c r="D125">
        <v>5</v>
      </c>
      <c r="E125" t="str">
        <v>EXPENSE</v>
      </c>
      <c r="F125">
        <v>1</v>
      </c>
      <c r="G125" cm="1">
        <f t="array" ref="G125">IF($D125&gt;3,GET.GLBALANCE($B$6,$B125,$C125,$G$6,$G$7,G$10),GET.GLBALANCE($B$6,$B125,$C125,0,$G$7,G$10))</f>
        <v>0</v>
      </c>
      <c r="H125" cm="1">
        <f t="array" ref="H125">IF($D125&gt;3,GET.GLBALANCE($B$6,$B125,$C125,$G$6,$G$7,H$10),GET.GLBALANCE($B$6,$B125,$C125,0,$G$7,H$10))</f>
        <v>0</v>
      </c>
      <c r="I125" cm="1">
        <f t="array" ref="I125">IF($D125&gt;3,GET.GLBALANCE($B$6,$B125,$C125,$G$6,$G$7),GET.GLBALANCE($B$6,$B125,$C125,0,$G$7))</f>
        <v>0</v>
      </c>
    </row>
    <row r="126" spans="1:9" x14ac:dyDescent="0.3">
      <c r="A126" t="str">
        <v>6729</v>
      </c>
      <c r="B126" t="str">
        <v>Officer Wages</v>
      </c>
      <c r="C126" t="str">
        <v>EXPENSE</v>
      </c>
      <c r="D126">
        <v>5</v>
      </c>
      <c r="E126" t="str">
        <v>EXPENSE</v>
      </c>
      <c r="F126">
        <v>1</v>
      </c>
      <c r="G126" cm="1">
        <f t="array" ref="G126">IF($D126&gt;3,GET.GLBALANCE($B$6,$B126,$C126,$G$6,$G$7,G$10),GET.GLBALANCE($B$6,$B126,$C126,0,$G$7,G$10))</f>
        <v>0</v>
      </c>
      <c r="H126" cm="1">
        <f t="array" ref="H126">IF($D126&gt;3,GET.GLBALANCE($B$6,$B126,$C126,$G$6,$G$7,H$10),GET.GLBALANCE($B$6,$B126,$C126,0,$G$7,H$10))</f>
        <v>0</v>
      </c>
      <c r="I126" cm="1">
        <f t="array" ref="I126">IF($D126&gt;3,GET.GLBALANCE($B$6,$B126,$C126,$G$6,$G$7),GET.GLBALANCE($B$6,$B126,$C126,0,$G$7))</f>
        <v>0</v>
      </c>
    </row>
    <row r="127" spans="1:9" x14ac:dyDescent="0.3">
      <c r="A127" t="str">
        <v>6789</v>
      </c>
      <c r="B127" t="str">
        <v>Test Expense</v>
      </c>
      <c r="C127" t="str">
        <v>EXPENSE</v>
      </c>
      <c r="D127">
        <v>5</v>
      </c>
      <c r="E127" t="str">
        <v>EXPENSE</v>
      </c>
      <c r="F127">
        <v>1</v>
      </c>
      <c r="G127" cm="1">
        <f t="array" ref="G127">IF($D127&gt;3,GET.GLBALANCE($B$6,$B127,$C127,$G$6,$G$7,G$10),GET.GLBALANCE($B$6,$B127,$C127,0,$G$7,G$10))</f>
        <v>0</v>
      </c>
      <c r="H127" cm="1">
        <f t="array" ref="H127">IF($D127&gt;3,GET.GLBALANCE($B$6,$B127,$C127,$G$6,$G$7,H$10),GET.GLBALANCE($B$6,$B127,$C127,0,$G$7,H$10))</f>
        <v>0</v>
      </c>
      <c r="I127" cm="1">
        <f t="array" ref="I127">IF($D127&gt;3,GET.GLBALANCE($B$6,$B127,$C127,$G$6,$G$7),GET.GLBALANCE($B$6,$B127,$C127,0,$G$7))</f>
        <v>0</v>
      </c>
    </row>
    <row r="128" spans="1:9" x14ac:dyDescent="0.3">
      <c r="A128" t="str">
        <v>6950</v>
      </c>
      <c r="B128" t="str">
        <v>Business License</v>
      </c>
      <c r="C128" t="str">
        <v>EXPENSE</v>
      </c>
      <c r="D128">
        <v>5</v>
      </c>
      <c r="E128" t="str">
        <v>EXPENSE</v>
      </c>
      <c r="F128">
        <v>1</v>
      </c>
      <c r="G128" cm="1">
        <f t="array" ref="G128">IF($D128&gt;3,GET.GLBALANCE($B$6,$B128,$C128,$G$6,$G$7,G$10),GET.GLBALANCE($B$6,$B128,$C128,0,$G$7,G$10))</f>
        <v>0</v>
      </c>
      <c r="H128" cm="1">
        <f t="array" ref="H128">IF($D128&gt;3,GET.GLBALANCE($B$6,$B128,$C128,$G$6,$G$7,H$10),GET.GLBALANCE($B$6,$B128,$C128,0,$G$7,H$10))</f>
        <v>0</v>
      </c>
      <c r="I128" cm="1">
        <f t="array" ref="I128">IF($D128&gt;3,GET.GLBALANCE($B$6,$B128,$C128,$G$6,$G$7),GET.GLBALANCE($B$6,$B128,$C128,0,$G$7))</f>
        <v>0</v>
      </c>
    </row>
    <row r="129" spans="1:9" x14ac:dyDescent="0.3">
      <c r="A129" t="str">
        <v>6951</v>
      </c>
      <c r="B129" t="str">
        <v>Misc.</v>
      </c>
      <c r="C129" t="str">
        <v>EXPENSE</v>
      </c>
      <c r="D129">
        <v>5</v>
      </c>
      <c r="E129" t="str">
        <v>EXPENSE</v>
      </c>
      <c r="F129">
        <v>1</v>
      </c>
      <c r="G129" cm="1">
        <f t="array" ref="G129">IF($D129&gt;3,GET.GLBALANCE($B$6,$B129,$C129,$G$6,$G$7,G$10),GET.GLBALANCE($B$6,$B129,$C129,0,$G$7,G$10))</f>
        <v>0</v>
      </c>
      <c r="H129" cm="1">
        <f t="array" ref="H129">IF($D129&gt;3,GET.GLBALANCE($B$6,$B129,$C129,$G$6,$G$7,H$10),GET.GLBALANCE($B$6,$B129,$C129,0,$G$7,H$10))</f>
        <v>0</v>
      </c>
      <c r="I129" cm="1">
        <f t="array" ref="I129">IF($D129&gt;3,GET.GLBALANCE($B$6,$B129,$C129,$G$6,$G$7),GET.GLBALANCE($B$6,$B129,$C129,0,$G$7))</f>
        <v>0</v>
      </c>
    </row>
    <row r="130" spans="1:9" x14ac:dyDescent="0.3">
      <c r="A130" t="str">
        <v>7202</v>
      </c>
      <c r="B130" t="str">
        <v>Other Income</v>
      </c>
      <c r="C130" t="str">
        <v>REVENUE</v>
      </c>
      <c r="D130">
        <v>4</v>
      </c>
      <c r="E130" t="str">
        <v>REVENUE</v>
      </c>
      <c r="F130">
        <v>-1</v>
      </c>
      <c r="G130" cm="1">
        <f t="array" ref="G130">IF($D130&gt;3,GET.GLBALANCE($B$6,$B130,$C130,$G$6,$G$7,G$10),GET.GLBALANCE($B$6,$B130,$C130,0,$G$7,G$10))</f>
        <v>0</v>
      </c>
      <c r="H130" cm="1">
        <f t="array" ref="H130">IF($D130&gt;3,GET.GLBALANCE($B$6,$B130,$C130,$G$6,$G$7,H$10),GET.GLBALANCE($B$6,$B130,$C130,0,$G$7,H$10))</f>
        <v>0</v>
      </c>
      <c r="I130" cm="1">
        <f t="array" ref="I130">IF($D130&gt;3,GET.GLBALANCE($B$6,$B130,$C130,$G$6,$G$7),GET.GLBALANCE($B$6,$B130,$C130,0,$G$7))</f>
        <v>0</v>
      </c>
    </row>
    <row r="131" spans="1:9" x14ac:dyDescent="0.3">
      <c r="A131" t="str">
        <v>7301</v>
      </c>
      <c r="B131" t="str">
        <v>Salaries</v>
      </c>
      <c r="C131" t="str">
        <v>OVERHEADS</v>
      </c>
      <c r="D131">
        <v>5</v>
      </c>
      <c r="E131" t="str">
        <v>EXPENSE</v>
      </c>
      <c r="F131">
        <v>1</v>
      </c>
      <c r="G131" cm="1">
        <f t="array" ref="G131">IF($D131&gt;3,GET.GLBALANCE($B$6,$B131,$C131,$G$6,$G$7,G$10),GET.GLBALANCE($B$6,$B131,$C131,0,$G$7,G$10))</f>
        <v>0</v>
      </c>
      <c r="H131" cm="1">
        <f t="array" ref="H131">IF($D131&gt;3,GET.GLBALANCE($B$6,$B131,$C131,$G$6,$G$7,H$10),GET.GLBALANCE($B$6,$B131,$C131,0,$G$7,H$10))</f>
        <v>0</v>
      </c>
      <c r="I131" cm="1">
        <f t="array" ref="I131">IF($D131&gt;3,GET.GLBALANCE($B$6,$B131,$C131,$G$6,$G$7),GET.GLBALANCE($B$6,$B131,$C131,0,$G$7))</f>
        <v>0</v>
      </c>
    </row>
    <row r="132" spans="1:9" x14ac:dyDescent="0.3">
      <c r="A132" t="str">
        <v>7302</v>
      </c>
      <c r="B132" t="str">
        <v>Wages</v>
      </c>
      <c r="C132" t="str">
        <v>OVERHEADS</v>
      </c>
      <c r="D132">
        <v>5</v>
      </c>
      <c r="E132" t="str">
        <v>EXPENSE</v>
      </c>
      <c r="F132">
        <v>1</v>
      </c>
      <c r="G132" cm="1">
        <f t="array" ref="G132">IF($D132&gt;3,GET.GLBALANCE($B$6,$B132,$C132,$G$6,$G$7,G$10),GET.GLBALANCE($B$6,$B132,$C132,0,$G$7,G$10))</f>
        <v>0</v>
      </c>
      <c r="H132" cm="1">
        <f t="array" ref="H132">IF($D132&gt;3,GET.GLBALANCE($B$6,$B132,$C132,$G$6,$G$7,H$10),GET.GLBALANCE($B$6,$B132,$C132,0,$G$7,H$10))</f>
        <v>0</v>
      </c>
      <c r="I132" cm="1">
        <f t="array" ref="I132">IF($D132&gt;3,GET.GLBALANCE($B$6,$B132,$C132,$G$6,$G$7),GET.GLBALANCE($B$6,$B132,$C132,0,$G$7))</f>
        <v>0</v>
      </c>
    </row>
    <row r="133" spans="1:9" x14ac:dyDescent="0.3">
      <c r="A133" t="str">
        <v>7303</v>
      </c>
      <c r="B133" t="str">
        <v>Marketing</v>
      </c>
      <c r="C133" t="str">
        <v>OVERHEADS</v>
      </c>
      <c r="D133">
        <v>5</v>
      </c>
      <c r="E133" t="str">
        <v>EXPENSE</v>
      </c>
      <c r="F133">
        <v>1</v>
      </c>
      <c r="G133" cm="1">
        <f t="array" ref="G133">IF($D133&gt;3,GET.GLBALANCE($B$6,$B133,$C133,$G$6,$G$7,G$10),GET.GLBALANCE($B$6,$B133,$C133,0,$G$7,G$10))</f>
        <v>0</v>
      </c>
      <c r="H133" cm="1">
        <f t="array" ref="H133">IF($D133&gt;3,GET.GLBALANCE($B$6,$B133,$C133,$G$6,$G$7,H$10),GET.GLBALANCE($B$6,$B133,$C133,0,$G$7,H$10))</f>
        <v>0</v>
      </c>
      <c r="I133" cm="1">
        <f t="array" ref="I133">IF($D133&gt;3,GET.GLBALANCE($B$6,$B133,$C133,$G$6,$G$7),GET.GLBALANCE($B$6,$B133,$C133,0,$G$7))</f>
        <v>0</v>
      </c>
    </row>
    <row r="134" spans="1:9" x14ac:dyDescent="0.3">
      <c r="A134" t="str">
        <v>7304</v>
      </c>
      <c r="B134" t="str">
        <v>Hotel Costs</v>
      </c>
      <c r="C134" t="str">
        <v>OVERHEADS</v>
      </c>
      <c r="D134">
        <v>5</v>
      </c>
      <c r="E134" t="str">
        <v>EXPENSE</v>
      </c>
      <c r="F134">
        <v>1</v>
      </c>
      <c r="G134" cm="1">
        <f t="array" ref="G134">IF($D134&gt;3,GET.GLBALANCE($B$6,$B134,$C134,$G$6,$G$7,G$10),GET.GLBALANCE($B$6,$B134,$C134,0,$G$7,G$10))</f>
        <v>0</v>
      </c>
      <c r="H134" cm="1">
        <f t="array" ref="H134">IF($D134&gt;3,GET.GLBALANCE($B$6,$B134,$C134,$G$6,$G$7,H$10),GET.GLBALANCE($B$6,$B134,$C134,0,$G$7,H$10))</f>
        <v>0</v>
      </c>
      <c r="I134" cm="1">
        <f t="array" ref="I134">IF($D134&gt;3,GET.GLBALANCE($B$6,$B134,$C134,$G$6,$G$7),GET.GLBALANCE($B$6,$B134,$C134,0,$G$7))</f>
        <v>0</v>
      </c>
    </row>
    <row r="135" spans="1:9" x14ac:dyDescent="0.3">
      <c r="A135" t="str">
        <v>7305</v>
      </c>
      <c r="B135" t="str">
        <v>Meeting Costs</v>
      </c>
      <c r="C135" t="str">
        <v>OVERHEADS</v>
      </c>
      <c r="D135">
        <v>5</v>
      </c>
      <c r="E135" t="str">
        <v>EXPENSE</v>
      </c>
      <c r="F135">
        <v>1</v>
      </c>
      <c r="G135" cm="1">
        <f t="array" ref="G135">IF($D135&gt;3,GET.GLBALANCE($B$6,$B135,$C135,$G$6,$G$7,G$10),GET.GLBALANCE($B$6,$B135,$C135,0,$G$7,G$10))</f>
        <v>0</v>
      </c>
      <c r="H135" cm="1">
        <f t="array" ref="H135">IF($D135&gt;3,GET.GLBALANCE($B$6,$B135,$C135,$G$6,$G$7,H$10),GET.GLBALANCE($B$6,$B135,$C135,0,$G$7,H$10))</f>
        <v>0</v>
      </c>
      <c r="I135" cm="1">
        <f t="array" ref="I135">IF($D135&gt;3,GET.GLBALANCE($B$6,$B135,$C135,$G$6,$G$7),GET.GLBALANCE($B$6,$B135,$C135,0,$G$7))</f>
        <v>0</v>
      </c>
    </row>
    <row r="136" spans="1:9" x14ac:dyDescent="0.3">
      <c r="A136" t="str">
        <v>7306</v>
      </c>
      <c r="B136" t="str">
        <v>Subsistence</v>
      </c>
      <c r="C136" t="str">
        <v>OVERHEADS</v>
      </c>
      <c r="D136">
        <v>5</v>
      </c>
      <c r="E136" t="str">
        <v>EXPENSE</v>
      </c>
      <c r="F136">
        <v>1</v>
      </c>
      <c r="G136" cm="1">
        <f t="array" ref="G136">IF($D136&gt;3,GET.GLBALANCE($B$6,$B136,$C136,$G$6,$G$7,G$10),GET.GLBALANCE($B$6,$B136,$C136,0,$G$7,G$10))</f>
        <v>0</v>
      </c>
      <c r="H136" cm="1">
        <f t="array" ref="H136">IF($D136&gt;3,GET.GLBALANCE($B$6,$B136,$C136,$G$6,$G$7,H$10),GET.GLBALANCE($B$6,$B136,$C136,0,$G$7,H$10))</f>
        <v>0</v>
      </c>
      <c r="I136" cm="1">
        <f t="array" ref="I136">IF($D136&gt;3,GET.GLBALANCE($B$6,$B136,$C136,$G$6,$G$7),GET.GLBALANCE($B$6,$B136,$C136,0,$G$7))</f>
        <v>0</v>
      </c>
    </row>
    <row r="137" spans="1:9" x14ac:dyDescent="0.3">
      <c r="A137" t="str">
        <v>7307</v>
      </c>
      <c r="B137" t="str">
        <v>Market Stall Rent</v>
      </c>
      <c r="C137" t="str">
        <v>OVERHEADS</v>
      </c>
      <c r="D137">
        <v>5</v>
      </c>
      <c r="E137" t="str">
        <v>EXPENSE</v>
      </c>
      <c r="F137">
        <v>1</v>
      </c>
      <c r="G137" cm="1">
        <f t="array" ref="G137">IF($D137&gt;3,GET.GLBALANCE($B$6,$B137,$C137,$G$6,$G$7,G$10),GET.GLBALANCE($B$6,$B137,$C137,0,$G$7,G$10))</f>
        <v>0</v>
      </c>
      <c r="H137" cm="1">
        <f t="array" ref="H137">IF($D137&gt;3,GET.GLBALANCE($B$6,$B137,$C137,$G$6,$G$7,H$10),GET.GLBALANCE($B$6,$B137,$C137,0,$G$7,H$10))</f>
        <v>0</v>
      </c>
      <c r="I137" cm="1">
        <f t="array" ref="I137">IF($D137&gt;3,GET.GLBALANCE($B$6,$B137,$C137,$G$6,$G$7),GET.GLBALANCE($B$6,$B137,$C137,0,$G$7))</f>
        <v>0</v>
      </c>
    </row>
    <row r="138" spans="1:9" x14ac:dyDescent="0.3">
      <c r="A138" t="str">
        <v>7308</v>
      </c>
      <c r="B138" t="str">
        <v>Legal Fees</v>
      </c>
      <c r="C138" t="str">
        <v>OVERHEADS</v>
      </c>
      <c r="D138">
        <v>5</v>
      </c>
      <c r="E138" t="str">
        <v>EXPENSE</v>
      </c>
      <c r="F138">
        <v>1</v>
      </c>
      <c r="G138" cm="1">
        <f t="array" ref="G138">IF($D138&gt;3,GET.GLBALANCE($B$6,$B138,$C138,$G$6,$G$7,G$10),GET.GLBALANCE($B$6,$B138,$C138,0,$G$7,G$10))</f>
        <v>0</v>
      </c>
      <c r="H138" cm="1">
        <f t="array" ref="H138">IF($D138&gt;3,GET.GLBALANCE($B$6,$B138,$C138,$G$6,$G$7,H$10),GET.GLBALANCE($B$6,$B138,$C138,0,$G$7,H$10))</f>
        <v>0</v>
      </c>
      <c r="I138" cm="1">
        <f t="array" ref="I138">IF($D138&gt;3,GET.GLBALANCE($B$6,$B138,$C138,$G$6,$G$7),GET.GLBALANCE($B$6,$B138,$C138,0,$G$7))</f>
        <v>0</v>
      </c>
    </row>
    <row r="139" spans="1:9" x14ac:dyDescent="0.3">
      <c r="A139" t="str">
        <v>7309</v>
      </c>
      <c r="B139" t="str">
        <v>Bank Charges</v>
      </c>
      <c r="C139" t="str">
        <v>OVERHEADS</v>
      </c>
      <c r="D139">
        <v>5</v>
      </c>
      <c r="E139" t="str">
        <v>EXPENSE</v>
      </c>
      <c r="F139">
        <v>1</v>
      </c>
      <c r="G139" cm="1">
        <f t="array" ref="G139">IF($D139&gt;3,GET.GLBALANCE($B$6,$B139,$C139,$G$6,$G$7,G$10),GET.GLBALANCE($B$6,$B139,$C139,0,$G$7,G$10))</f>
        <v>0</v>
      </c>
      <c r="H139" cm="1">
        <f t="array" ref="H139">IF($D139&gt;3,GET.GLBALANCE($B$6,$B139,$C139,$G$6,$G$7,H$10),GET.GLBALANCE($B$6,$B139,$C139,0,$G$7,H$10))</f>
        <v>0</v>
      </c>
      <c r="I139" cm="1">
        <f t="array" ref="I139">IF($D139&gt;3,GET.GLBALANCE($B$6,$B139,$C139,$G$6,$G$7),GET.GLBALANCE($B$6,$B139,$C139,0,$G$7))</f>
        <v>0</v>
      </c>
    </row>
    <row r="140" spans="1:9" x14ac:dyDescent="0.3">
      <c r="A140" t="str">
        <v>11112</v>
      </c>
      <c r="B140" t="str">
        <v>Test 1</v>
      </c>
      <c r="C140" t="str">
        <v>BANK</v>
      </c>
      <c r="D140">
        <v>1</v>
      </c>
      <c r="E140" t="str">
        <v>ASSET</v>
      </c>
      <c r="F140">
        <v>1</v>
      </c>
      <c r="G140" cm="1">
        <f t="array" ref="G140">IF($D140&gt;3,GET.GLBALANCE($B$6,$B140,$C140,$G$6,$G$7,G$10),GET.GLBALANCE($B$6,$B140,$C140,0,$G$7,G$10))</f>
        <v>213.33</v>
      </c>
      <c r="H140" cm="1">
        <f t="array" ref="H140">IF($D140&gt;3,GET.GLBALANCE($B$6,$B140,$C140,$G$6,$G$7,H$10),GET.GLBALANCE($B$6,$B140,$C140,0,$G$7,H$10))</f>
        <v>0</v>
      </c>
      <c r="I140" cm="1">
        <f t="array" ref="I140">IF($D140&gt;3,GET.GLBALANCE($B$6,$B140,$C140,$G$6,$G$7),GET.GLBALANCE($B$6,$B140,$C140,0,$G$7))</f>
        <v>213.33</v>
      </c>
    </row>
    <row r="141" spans="1:9" x14ac:dyDescent="0.3">
      <c r="A141" t="str">
        <v>12000</v>
      </c>
      <c r="B141" t="str">
        <v>Undeposited Funds</v>
      </c>
      <c r="C141" t="str">
        <v>CURRENT</v>
      </c>
      <c r="D141">
        <v>1</v>
      </c>
      <c r="E141" t="str">
        <v>ASSET</v>
      </c>
      <c r="F141">
        <v>1</v>
      </c>
      <c r="G141" cm="1">
        <f t="array" ref="G141">IF($D141&gt;3,GET.GLBALANCE($B$6,$B141,$C141,$G$6,$G$7,G$10),GET.GLBALANCE($B$6,$B141,$C141,0,$G$7,G$10))</f>
        <v>10500</v>
      </c>
      <c r="H141" cm="1">
        <f t="array" ref="H141">IF($D141&gt;3,GET.GLBALANCE($B$6,$B141,$C141,$G$6,$G$7,H$10),GET.GLBALANCE($B$6,$B141,$C141,0,$G$7,H$10))</f>
        <v>0</v>
      </c>
      <c r="I141" cm="1">
        <f t="array" ref="I141">IF($D141&gt;3,GET.GLBALANCE($B$6,$B141,$C141,$G$6,$G$7),GET.GLBALANCE($B$6,$B141,$C141,0,$G$7))</f>
        <v>10500</v>
      </c>
    </row>
    <row r="142" spans="1:9" x14ac:dyDescent="0.3">
      <c r="A142" t="str">
        <v>12100</v>
      </c>
      <c r="B142" t="str">
        <v>Inventory Asset (I)</v>
      </c>
      <c r="C142" t="str">
        <v>CURRENT</v>
      </c>
      <c r="D142">
        <v>1</v>
      </c>
      <c r="E142" t="str">
        <v>ASSET</v>
      </c>
      <c r="F142">
        <v>1</v>
      </c>
      <c r="G142" cm="1">
        <f t="array" ref="G142">IF($D142&gt;3,GET.GLBALANCE($B$6,$B142,$C142,$G$6,$G$7,G$10),GET.GLBALANCE($B$6,$B142,$C142,0,$G$7,G$10))</f>
        <v>0</v>
      </c>
      <c r="H142" cm="1">
        <f t="array" ref="H142">IF($D142&gt;3,GET.GLBALANCE($B$6,$B142,$C142,$G$6,$G$7,H$10),GET.GLBALANCE($B$6,$B142,$C142,0,$G$7,H$10))</f>
        <v>0</v>
      </c>
      <c r="I142" cm="1">
        <f t="array" ref="I142">IF($D142&gt;3,GET.GLBALANCE($B$6,$B142,$C142,$G$6,$G$7),GET.GLBALANCE($B$6,$B142,$C142,0,$G$7))</f>
        <v>0</v>
      </c>
    </row>
    <row r="143" spans="1:9" x14ac:dyDescent="0.3">
      <c r="A143" t="str">
        <v>12345</v>
      </c>
      <c r="B143" t="str">
        <v>test 30</v>
      </c>
      <c r="C143" t="str">
        <v>CURRENT</v>
      </c>
      <c r="D143">
        <v>1</v>
      </c>
      <c r="E143" t="str">
        <v>ASSET</v>
      </c>
      <c r="F143">
        <v>1</v>
      </c>
      <c r="G143" cm="1">
        <f t="array" ref="G143">IF($D143&gt;3,GET.GLBALANCE($B$6,$B143,$C143,$G$6,$G$7,G$10),GET.GLBALANCE($B$6,$B143,$C143,0,$G$7,G$10))</f>
        <v>0</v>
      </c>
      <c r="H143" cm="1">
        <f t="array" ref="H143">IF($D143&gt;3,GET.GLBALANCE($B$6,$B143,$C143,$G$6,$G$7,H$10),GET.GLBALANCE($B$6,$B143,$C143,0,$G$7,H$10))</f>
        <v>0</v>
      </c>
      <c r="I143" cm="1">
        <f t="array" ref="I143">IF($D143&gt;3,GET.GLBALANCE($B$6,$B143,$C143,$G$6,$G$7),GET.GLBALANCE($B$6,$B143,$C143,0,$G$7))</f>
        <v>0</v>
      </c>
    </row>
    <row r="144" spans="1:9" x14ac:dyDescent="0.3">
      <c r="A144" t="str">
        <v>15000</v>
      </c>
      <c r="B144" t="str">
        <v>Fixed Assets:Furniture and Equipment</v>
      </c>
      <c r="C144" t="str">
        <v>EQUITY</v>
      </c>
      <c r="D144">
        <v>3</v>
      </c>
      <c r="E144" t="str">
        <v>EQUITY</v>
      </c>
      <c r="F144">
        <v>-1</v>
      </c>
      <c r="G144" cm="1">
        <f t="array" ref="G144">IF($D144&gt;3,GET.GLBALANCE($B$6,$B144,$C144,$G$6,$G$7,G$10),GET.GLBALANCE($B$6,$B144,$C144,0,$G$7,G$10))</f>
        <v>0</v>
      </c>
      <c r="H144" cm="1">
        <f t="array" ref="H144">IF($D144&gt;3,GET.GLBALANCE($B$6,$B144,$C144,$G$6,$G$7,H$10),GET.GLBALANCE($B$6,$B144,$C144,0,$G$7,H$10))</f>
        <v>0</v>
      </c>
      <c r="I144" cm="1">
        <f t="array" ref="I144">IF($D144&gt;3,GET.GLBALANCE($B$6,$B144,$C144,$G$6,$G$7),GET.GLBALANCE($B$6,$B144,$C144,0,$G$7))</f>
        <v>0</v>
      </c>
    </row>
    <row r="145" spans="1:9" x14ac:dyDescent="0.3">
      <c r="A145" t="str">
        <v>17000</v>
      </c>
      <c r="B145" t="str">
        <v>Fixed Assets:Accumulated Depreciation</v>
      </c>
      <c r="C145" t="str">
        <v>FIXED</v>
      </c>
      <c r="D145">
        <v>1</v>
      </c>
      <c r="E145" t="str">
        <v>ASSET</v>
      </c>
      <c r="F145">
        <v>1</v>
      </c>
      <c r="G145" cm="1">
        <f t="array" ref="G145">IF($D145&gt;3,GET.GLBALANCE($B$6,$B145,$C145,$G$6,$G$7,G$10),GET.GLBALANCE($B$6,$B145,$C145,0,$G$7,G$10))</f>
        <v>0</v>
      </c>
      <c r="H145" cm="1">
        <f t="array" ref="H145">IF($D145&gt;3,GET.GLBALANCE($B$6,$B145,$C145,$G$6,$G$7,H$10),GET.GLBALANCE($B$6,$B145,$C145,0,$G$7,H$10))</f>
        <v>0</v>
      </c>
      <c r="I145" cm="1">
        <f t="array" ref="I145">IF($D145&gt;3,GET.GLBALANCE($B$6,$B145,$C145,$G$6,$G$7),GET.GLBALANCE($B$6,$B145,$C145,0,$G$7))</f>
        <v>0</v>
      </c>
    </row>
    <row r="146" spans="1:9" x14ac:dyDescent="0.3">
      <c r="A146" t="str">
        <v>20000</v>
      </c>
      <c r="B146" t="str">
        <v>Accounts Payable</v>
      </c>
      <c r="C146" t="str">
        <v>CURRLIAB</v>
      </c>
      <c r="D146">
        <v>2</v>
      </c>
      <c r="E146" t="str">
        <v>LIABILITY</v>
      </c>
      <c r="F146">
        <v>-1</v>
      </c>
      <c r="G146" cm="1">
        <f t="array" ref="G146">IF($D146&gt;3,GET.GLBALANCE($B$6,$B146,$C146,$G$6,$G$7,G$10),GET.GLBALANCE($B$6,$B146,$C146,0,$G$7,G$10))</f>
        <v>0</v>
      </c>
      <c r="H146" cm="1">
        <f t="array" ref="H146">IF($D146&gt;3,GET.GLBALANCE($B$6,$B146,$C146,$G$6,$G$7,H$10),GET.GLBALANCE($B$6,$B146,$C146,0,$G$7,H$10))</f>
        <v>743</v>
      </c>
      <c r="I146" cm="1">
        <f t="array" ref="I146">IF($D146&gt;3,GET.GLBALANCE($B$6,$B146,$C146,$G$6,$G$7),GET.GLBALANCE($B$6,$B146,$C146,0,$G$7))</f>
        <v>-743</v>
      </c>
    </row>
    <row r="147" spans="1:9" x14ac:dyDescent="0.3">
      <c r="A147" t="str">
        <v>24000</v>
      </c>
      <c r="B147" t="str">
        <v>Payroll Liabilities (I)</v>
      </c>
      <c r="C147" t="str">
        <v>CURRLIAB</v>
      </c>
      <c r="D147">
        <v>2</v>
      </c>
      <c r="E147" t="str">
        <v>LIABILITY</v>
      </c>
      <c r="F147">
        <v>-1</v>
      </c>
      <c r="G147" cm="1">
        <f t="array" ref="G147">IF($D147&gt;3,GET.GLBALANCE($B$6,$B147,$C147,$G$6,$G$7,G$10),GET.GLBALANCE($B$6,$B147,$C147,0,$G$7,G$10))</f>
        <v>0</v>
      </c>
      <c r="H147" cm="1">
        <f t="array" ref="H147">IF($D147&gt;3,GET.GLBALANCE($B$6,$B147,$C147,$G$6,$G$7,H$10),GET.GLBALANCE($B$6,$B147,$C147,0,$G$7,H$10))</f>
        <v>0</v>
      </c>
      <c r="I147" cm="1">
        <f t="array" ref="I147">IF($D147&gt;3,GET.GLBALANCE($B$6,$B147,$C147,$G$6,$G$7),GET.GLBALANCE($B$6,$B147,$C147,0,$G$7))</f>
        <v>0</v>
      </c>
    </row>
    <row r="148" spans="1:9" x14ac:dyDescent="0.3">
      <c r="A148" t="str">
        <v>26501</v>
      </c>
      <c r="B148" t="str">
        <v>Tracking Transfers</v>
      </c>
      <c r="C148" t="str">
        <v>CURRLIAB</v>
      </c>
      <c r="D148">
        <v>2</v>
      </c>
      <c r="E148" t="str">
        <v>LIABILITY</v>
      </c>
      <c r="F148">
        <v>-1</v>
      </c>
      <c r="G148" cm="1">
        <f t="array" ref="G148">IF($D148&gt;3,GET.GLBALANCE($B$6,$B148,$C148,$G$6,$G$7,G$10),GET.GLBALANCE($B$6,$B148,$C148,0,$G$7,G$10))</f>
        <v>0</v>
      </c>
      <c r="H148" cm="1">
        <f t="array" ref="H148">IF($D148&gt;3,GET.GLBALANCE($B$6,$B148,$C148,$G$6,$G$7,H$10),GET.GLBALANCE($B$6,$B148,$C148,0,$G$7,H$10))</f>
        <v>0</v>
      </c>
      <c r="I148" cm="1">
        <f t="array" ref="I148">IF($D148&gt;3,GET.GLBALANCE($B$6,$B148,$C148,$G$6,$G$7),GET.GLBALANCE($B$6,$B148,$C148,0,$G$7))</f>
        <v>0</v>
      </c>
    </row>
    <row r="149" spans="1:9" x14ac:dyDescent="0.3">
      <c r="A149" t="str">
        <v>30000</v>
      </c>
      <c r="B149" t="str">
        <v>Opening Balance Equity (I)</v>
      </c>
      <c r="C149" t="str">
        <v>EQUITY</v>
      </c>
      <c r="D149">
        <v>3</v>
      </c>
      <c r="E149" t="str">
        <v>EQUITY</v>
      </c>
      <c r="F149">
        <v>-1</v>
      </c>
      <c r="G149" cm="1">
        <f t="array" ref="G149">IF($D149&gt;3,GET.GLBALANCE($B$6,$B149,$C149,$G$6,$G$7,G$10),GET.GLBALANCE($B$6,$B149,$C149,0,$G$7,G$10))</f>
        <v>0</v>
      </c>
      <c r="H149" cm="1">
        <f t="array" ref="H149">IF($D149&gt;3,GET.GLBALANCE($B$6,$B149,$C149,$G$6,$G$7,H$10),GET.GLBALANCE($B$6,$B149,$C149,0,$G$7,H$10))</f>
        <v>0</v>
      </c>
      <c r="I149" cm="1">
        <f t="array" ref="I149">IF($D149&gt;3,GET.GLBALANCE($B$6,$B149,$C149,$G$6,$G$7),GET.GLBALANCE($B$6,$B149,$C149,0,$G$7))</f>
        <v>0</v>
      </c>
    </row>
    <row r="150" spans="1:9" x14ac:dyDescent="0.3">
      <c r="A150" t="str">
        <v>30300</v>
      </c>
      <c r="B150" t="str">
        <v>Owners Draw:RM Draws (I)</v>
      </c>
      <c r="C150" t="str">
        <v>EQUITY</v>
      </c>
      <c r="D150">
        <v>3</v>
      </c>
      <c r="E150" t="str">
        <v>EQUITY</v>
      </c>
      <c r="F150">
        <v>-1</v>
      </c>
      <c r="G150" cm="1">
        <f t="array" ref="G150">IF($D150&gt;3,GET.GLBALANCE($B$6,$B150,$C150,$G$6,$G$7,G$10),GET.GLBALANCE($B$6,$B150,$C150,0,$G$7,G$10))</f>
        <v>0</v>
      </c>
      <c r="H150" cm="1">
        <f t="array" ref="H150">IF($D150&gt;3,GET.GLBALANCE($B$6,$B150,$C150,$G$6,$G$7,H$10),GET.GLBALANCE($B$6,$B150,$C150,0,$G$7,H$10))</f>
        <v>0</v>
      </c>
      <c r="I150" cm="1">
        <f t="array" ref="I150">IF($D150&gt;3,GET.GLBALANCE($B$6,$B150,$C150,$G$6,$G$7),GET.GLBALANCE($B$6,$B150,$C150,0,$G$7))</f>
        <v>0</v>
      </c>
    </row>
    <row r="151" spans="1:9" x14ac:dyDescent="0.3">
      <c r="A151" t="str">
        <v>30400</v>
      </c>
      <c r="B151" t="str">
        <v>Owner's Equity:RM Equity</v>
      </c>
      <c r="C151" t="str">
        <v>EQUITY</v>
      </c>
      <c r="D151">
        <v>3</v>
      </c>
      <c r="E151" t="str">
        <v>EQUITY</v>
      </c>
      <c r="F151">
        <v>-1</v>
      </c>
      <c r="G151" cm="1">
        <f t="array" ref="G151">IF($D151&gt;3,GET.GLBALANCE($B$6,$B151,$C151,$G$6,$G$7,G$10),GET.GLBALANCE($B$6,$B151,$C151,0,$G$7,G$10))</f>
        <v>0</v>
      </c>
      <c r="H151" cm="1">
        <f t="array" ref="H151">IF($D151&gt;3,GET.GLBALANCE($B$6,$B151,$C151,$G$6,$G$7,H$10),GET.GLBALANCE($B$6,$B151,$C151,0,$G$7,H$10))</f>
        <v>2950</v>
      </c>
      <c r="I151" cm="1">
        <f t="array" ref="I151">IF($D151&gt;3,GET.GLBALANCE($B$6,$B151,$C151,$G$6,$G$7),GET.GLBALANCE($B$6,$B151,$C151,0,$G$7))</f>
        <v>-2950</v>
      </c>
    </row>
    <row r="152" spans="1:9" x14ac:dyDescent="0.3">
      <c r="A152" t="str">
        <v>30500</v>
      </c>
      <c r="B152" t="str">
        <v>Owners Draw:MS Draws (I)</v>
      </c>
      <c r="C152" t="str">
        <v>EQUITY</v>
      </c>
      <c r="D152">
        <v>3</v>
      </c>
      <c r="E152" t="str">
        <v>EQUITY</v>
      </c>
      <c r="F152">
        <v>-1</v>
      </c>
      <c r="G152" cm="1">
        <f t="array" ref="G152">IF($D152&gt;3,GET.GLBALANCE($B$6,$B152,$C152,$G$6,$G$7,G$10),GET.GLBALANCE($B$6,$B152,$C152,0,$G$7,G$10))</f>
        <v>0</v>
      </c>
      <c r="H152" cm="1">
        <f t="array" ref="H152">IF($D152&gt;3,GET.GLBALANCE($B$6,$B152,$C152,$G$6,$G$7,H$10),GET.GLBALANCE($B$6,$B152,$C152,0,$G$7,H$10))</f>
        <v>0</v>
      </c>
      <c r="I152" cm="1">
        <f t="array" ref="I152">IF($D152&gt;3,GET.GLBALANCE($B$6,$B152,$C152,$G$6,$G$7),GET.GLBALANCE($B$6,$B152,$C152,0,$G$7))</f>
        <v>0</v>
      </c>
    </row>
    <row r="153" spans="1:9" x14ac:dyDescent="0.3">
      <c r="A153" t="str">
        <v>30600</v>
      </c>
      <c r="B153" t="str">
        <v>Owner's Equity:MS Equity</v>
      </c>
      <c r="C153" t="str">
        <v>EQUITY</v>
      </c>
      <c r="D153">
        <v>3</v>
      </c>
      <c r="E153" t="str">
        <v>EQUITY</v>
      </c>
      <c r="F153">
        <v>-1</v>
      </c>
      <c r="G153" cm="1">
        <f t="array" ref="G153">IF($D153&gt;3,GET.GLBALANCE($B$6,$B153,$C153,$G$6,$G$7,G$10),GET.GLBALANCE($B$6,$B153,$C153,0,$G$7,G$10))</f>
        <v>0</v>
      </c>
      <c r="H153" cm="1">
        <f t="array" ref="H153">IF($D153&gt;3,GET.GLBALANCE($B$6,$B153,$C153,$G$6,$G$7,H$10),GET.GLBALANCE($B$6,$B153,$C153,0,$G$7,H$10))</f>
        <v>350</v>
      </c>
      <c r="I153" cm="1">
        <f t="array" ref="I153">IF($D153&gt;3,GET.GLBALANCE($B$6,$B153,$C153,$G$6,$G$7),GET.GLBALANCE($B$6,$B153,$C153,0,$G$7))</f>
        <v>-350</v>
      </c>
    </row>
    <row r="154" spans="1:9" x14ac:dyDescent="0.3">
      <c r="A154" t="str">
        <v>30800</v>
      </c>
      <c r="B154" t="str">
        <v>Owners Draw (I)</v>
      </c>
      <c r="C154" t="str">
        <v>EQUITY</v>
      </c>
      <c r="D154">
        <v>3</v>
      </c>
      <c r="E154" t="str">
        <v>EQUITY</v>
      </c>
      <c r="F154">
        <v>-1</v>
      </c>
      <c r="G154" cm="1">
        <f t="array" ref="G154">IF($D154&gt;3,GET.GLBALANCE($B$6,$B154,$C154,$G$6,$G$7,G$10),GET.GLBALANCE($B$6,$B154,$C154,0,$G$7,G$10))</f>
        <v>0</v>
      </c>
      <c r="H154" cm="1">
        <f t="array" ref="H154">IF($D154&gt;3,GET.GLBALANCE($B$6,$B154,$C154,$G$6,$G$7,H$10),GET.GLBALANCE($B$6,$B154,$C154,0,$G$7,H$10))</f>
        <v>0</v>
      </c>
      <c r="I154" cm="1">
        <f t="array" ref="I154">IF($D154&gt;3,GET.GLBALANCE($B$6,$B154,$C154,$G$6,$G$7),GET.GLBALANCE($B$6,$B154,$C154,0,$G$7))</f>
        <v>0</v>
      </c>
    </row>
    <row r="155" spans="1:9" x14ac:dyDescent="0.3">
      <c r="A155" t="str">
        <v>32000</v>
      </c>
      <c r="B155" t="str">
        <v>Retained Earnings</v>
      </c>
      <c r="C155" t="str">
        <v>EQUITY</v>
      </c>
      <c r="D155">
        <v>3</v>
      </c>
      <c r="E155" t="str">
        <v>EQUITY</v>
      </c>
      <c r="F155">
        <v>-1</v>
      </c>
      <c r="G155" cm="1">
        <f t="array" ref="G155">IF($D155&gt;3,GET.GLBALANCE($B$6,$B155,$C155,$G$6,$G$7,G$10),GET.GLBALANCE($B$6,$B155,$C155,0,$G$7,G$10))</f>
        <v>0</v>
      </c>
      <c r="H155" cm="1">
        <f t="array" ref="H155">IF($D155&gt;3,GET.GLBALANCE($B$6,$B155,$C155,$G$6,$G$7,H$10),GET.GLBALANCE($B$6,$B155,$C155,0,$G$7,H$10))</f>
        <v>4938612.66</v>
      </c>
      <c r="I155" cm="1">
        <f t="array" ref="I155">IF($D155&gt;3,GET.GLBALANCE($B$6,$B155,$C155,$G$6,$G$7),GET.GLBALANCE($B$6,$B155,$C155,0,$G$7))</f>
        <v>-4938612.66</v>
      </c>
    </row>
    <row r="156" spans="1:9" x14ac:dyDescent="0.3">
      <c r="A156" t="str">
        <v>47900</v>
      </c>
      <c r="B156" t="str">
        <v>Revenue</v>
      </c>
      <c r="C156" t="str">
        <v>REVENUE</v>
      </c>
      <c r="D156">
        <v>4</v>
      </c>
      <c r="E156" t="str">
        <v>REVENUE</v>
      </c>
      <c r="F156">
        <v>-1</v>
      </c>
      <c r="G156" cm="1">
        <f t="array" ref="G156">IF($D156&gt;3,GET.GLBALANCE($B$6,$B156,$C156,$G$6,$G$7,G$10),GET.GLBALANCE($B$6,$B156,$C156,0,$G$7,G$10))</f>
        <v>0</v>
      </c>
      <c r="H156" cm="1">
        <f t="array" ref="H156">IF($D156&gt;3,GET.GLBALANCE($B$6,$B156,$C156,$G$6,$G$7,H$10),GET.GLBALANCE($B$6,$B156,$C156,0,$G$7,H$10))</f>
        <v>0</v>
      </c>
      <c r="I156" cm="1">
        <f t="array" ref="I156">IF($D156&gt;3,GET.GLBALANCE($B$6,$B156,$C156,$G$6,$G$7),GET.GLBALANCE($B$6,$B156,$C156,0,$G$7))</f>
        <v>0</v>
      </c>
    </row>
    <row r="157" spans="1:9" x14ac:dyDescent="0.3">
      <c r="A157" t="str">
        <v>49900</v>
      </c>
      <c r="B157" t="str">
        <v>Uncategorized Income (49900)</v>
      </c>
      <c r="C157" t="str">
        <v>REVENUE</v>
      </c>
      <c r="D157">
        <v>4</v>
      </c>
      <c r="E157" t="str">
        <v>REVENUE</v>
      </c>
      <c r="F157">
        <v>-1</v>
      </c>
      <c r="G157" cm="1">
        <f t="array" ref="G157">IF($D157&gt;3,GET.GLBALANCE($B$6,$B157,$C157,$G$6,$G$7,G$10),GET.GLBALANCE($B$6,$B157,$C157,0,$G$7,G$10))</f>
        <v>0</v>
      </c>
      <c r="H157" cm="1">
        <f t="array" ref="H157">IF($D157&gt;3,GET.GLBALANCE($B$6,$B157,$C157,$G$6,$G$7,H$10),GET.GLBALANCE($B$6,$B157,$C157,0,$G$7,H$10))</f>
        <v>0</v>
      </c>
      <c r="I157" cm="1">
        <f t="array" ref="I157">IF($D157&gt;3,GET.GLBALANCE($B$6,$B157,$C157,$G$6,$G$7),GET.GLBALANCE($B$6,$B157,$C157,0,$G$7))</f>
        <v>0</v>
      </c>
    </row>
    <row r="158" spans="1:9" x14ac:dyDescent="0.3">
      <c r="A158" t="str">
        <v>50000</v>
      </c>
      <c r="B158" t="str">
        <v>*Cost of Goods Sold (I)</v>
      </c>
      <c r="C158" t="str">
        <v>DIRECTCOSTS</v>
      </c>
      <c r="D158">
        <v>5</v>
      </c>
      <c r="E158" t="str">
        <v>EXPENSE</v>
      </c>
      <c r="F158">
        <v>1</v>
      </c>
      <c r="G158" cm="1">
        <f t="array" ref="G158">IF($D158&gt;3,GET.GLBALANCE($B$6,$B158,$C158,$G$6,$G$7,G$10),GET.GLBALANCE($B$6,$B158,$C158,0,$G$7,G$10))</f>
        <v>0</v>
      </c>
      <c r="H158" cm="1">
        <f t="array" ref="H158">IF($D158&gt;3,GET.GLBALANCE($B$6,$B158,$C158,$G$6,$G$7,H$10),GET.GLBALANCE($B$6,$B158,$C158,0,$G$7,H$10))</f>
        <v>0</v>
      </c>
      <c r="I158" cm="1">
        <f t="array" ref="I158">IF($D158&gt;3,GET.GLBALANCE($B$6,$B158,$C158,$G$6,$G$7),GET.GLBALANCE($B$6,$B158,$C158,0,$G$7))</f>
        <v>0</v>
      </c>
    </row>
    <row r="159" spans="1:9" x14ac:dyDescent="0.3">
      <c r="A159" t="str">
        <v>60000</v>
      </c>
      <c r="B159" t="str">
        <v>Advertising and Promotion</v>
      </c>
      <c r="C159" t="str">
        <v>EXPENSE</v>
      </c>
      <c r="D159">
        <v>5</v>
      </c>
      <c r="E159" t="str">
        <v>EXPENSE</v>
      </c>
      <c r="F159">
        <v>1</v>
      </c>
      <c r="G159" cm="1">
        <f t="array" ref="G159">IF($D159&gt;3,GET.GLBALANCE($B$6,$B159,$C159,$G$6,$G$7,G$10),GET.GLBALANCE($B$6,$B159,$C159,0,$G$7,G$10))</f>
        <v>0</v>
      </c>
      <c r="H159" cm="1">
        <f t="array" ref="H159">IF($D159&gt;3,GET.GLBALANCE($B$6,$B159,$C159,$G$6,$G$7,H$10),GET.GLBALANCE($B$6,$B159,$C159,0,$G$7,H$10))</f>
        <v>0</v>
      </c>
      <c r="I159" cm="1">
        <f t="array" ref="I159">IF($D159&gt;3,GET.GLBALANCE($B$6,$B159,$C159,$G$6,$G$7),GET.GLBALANCE($B$6,$B159,$C159,0,$G$7))</f>
        <v>0</v>
      </c>
    </row>
    <row r="160" spans="1:9" x14ac:dyDescent="0.3">
      <c r="A160" t="str">
        <v>60200</v>
      </c>
      <c r="B160" t="str">
        <v>Automobile Expense</v>
      </c>
      <c r="C160" t="str">
        <v>EXPENSE</v>
      </c>
      <c r="D160">
        <v>5</v>
      </c>
      <c r="E160" t="str">
        <v>EXPENSE</v>
      </c>
      <c r="F160">
        <v>1</v>
      </c>
      <c r="G160" cm="1">
        <f t="array" ref="G160">IF($D160&gt;3,GET.GLBALANCE($B$6,$B160,$C160,$G$6,$G$7,G$10),GET.GLBALANCE($B$6,$B160,$C160,0,$G$7,G$10))</f>
        <v>0</v>
      </c>
      <c r="H160" cm="1">
        <f t="array" ref="H160">IF($D160&gt;3,GET.GLBALANCE($B$6,$B160,$C160,$G$6,$G$7,H$10),GET.GLBALANCE($B$6,$B160,$C160,0,$G$7,H$10))</f>
        <v>0</v>
      </c>
      <c r="I160" cm="1">
        <f t="array" ref="I160">IF($D160&gt;3,GET.GLBALANCE($B$6,$B160,$C160,$G$6,$G$7),GET.GLBALANCE($B$6,$B160,$C160,0,$G$7))</f>
        <v>0</v>
      </c>
    </row>
    <row r="161" spans="1:9" x14ac:dyDescent="0.3">
      <c r="A161" t="str">
        <v>60400</v>
      </c>
      <c r="B161" t="str">
        <v>Bank Service Charges</v>
      </c>
      <c r="C161" t="str">
        <v>EXPENSE</v>
      </c>
      <c r="D161">
        <v>5</v>
      </c>
      <c r="E161" t="str">
        <v>EXPENSE</v>
      </c>
      <c r="F161">
        <v>1</v>
      </c>
      <c r="G161" cm="1">
        <f t="array" ref="G161">IF($D161&gt;3,GET.GLBALANCE($B$6,$B161,$C161,$G$6,$G$7,G$10),GET.GLBALANCE($B$6,$B161,$C161,0,$G$7,G$10))</f>
        <v>0</v>
      </c>
      <c r="H161" cm="1">
        <f t="array" ref="H161">IF($D161&gt;3,GET.GLBALANCE($B$6,$B161,$C161,$G$6,$G$7,H$10),GET.GLBALANCE($B$6,$B161,$C161,0,$G$7,H$10))</f>
        <v>0</v>
      </c>
      <c r="I161" cm="1">
        <f t="array" ref="I161">IF($D161&gt;3,GET.GLBALANCE($B$6,$B161,$C161,$G$6,$G$7),GET.GLBALANCE($B$6,$B161,$C161,0,$G$7))</f>
        <v>0</v>
      </c>
    </row>
    <row r="162" spans="1:9" x14ac:dyDescent="0.3">
      <c r="A162" t="str">
        <v>61700</v>
      </c>
      <c r="B162" t="str">
        <v>Computer and Internet Expenses</v>
      </c>
      <c r="C162" t="str">
        <v>EXPENSE</v>
      </c>
      <c r="D162">
        <v>5</v>
      </c>
      <c r="E162" t="str">
        <v>EXPENSE</v>
      </c>
      <c r="F162">
        <v>1</v>
      </c>
      <c r="G162" cm="1">
        <f t="array" ref="G162">IF($D162&gt;3,GET.GLBALANCE($B$6,$B162,$C162,$G$6,$G$7,G$10),GET.GLBALANCE($B$6,$B162,$C162,0,$G$7,G$10))</f>
        <v>0</v>
      </c>
      <c r="H162" cm="1">
        <f t="array" ref="H162">IF($D162&gt;3,GET.GLBALANCE($B$6,$B162,$C162,$G$6,$G$7,H$10),GET.GLBALANCE($B$6,$B162,$C162,0,$G$7,H$10))</f>
        <v>0</v>
      </c>
      <c r="I162" cm="1">
        <f t="array" ref="I162">IF($D162&gt;3,GET.GLBALANCE($B$6,$B162,$C162,$G$6,$G$7),GET.GLBALANCE($B$6,$B162,$C162,0,$G$7))</f>
        <v>0</v>
      </c>
    </row>
    <row r="163" spans="1:9" x14ac:dyDescent="0.3">
      <c r="A163" t="str">
        <v>62400</v>
      </c>
      <c r="B163" t="str">
        <v>Depreciation Expense</v>
      </c>
      <c r="C163" t="str">
        <v>EXPENSE</v>
      </c>
      <c r="D163">
        <v>5</v>
      </c>
      <c r="E163" t="str">
        <v>EXPENSE</v>
      </c>
      <c r="F163">
        <v>1</v>
      </c>
      <c r="G163" cm="1">
        <f t="array" ref="G163">IF($D163&gt;3,GET.GLBALANCE($B$6,$B163,$C163,$G$6,$G$7,G$10),GET.GLBALANCE($B$6,$B163,$C163,0,$G$7,G$10))</f>
        <v>0</v>
      </c>
      <c r="H163" cm="1">
        <f t="array" ref="H163">IF($D163&gt;3,GET.GLBALANCE($B$6,$B163,$C163,$G$6,$G$7,H$10),GET.GLBALANCE($B$6,$B163,$C163,0,$G$7,H$10))</f>
        <v>0</v>
      </c>
      <c r="I163" cm="1">
        <f t="array" ref="I163">IF($D163&gt;3,GET.GLBALANCE($B$6,$B163,$C163,$G$6,$G$7),GET.GLBALANCE($B$6,$B163,$C163,0,$G$7))</f>
        <v>0</v>
      </c>
    </row>
    <row r="164" spans="1:9" x14ac:dyDescent="0.3">
      <c r="A164" t="str">
        <v>63300</v>
      </c>
      <c r="B164" t="str">
        <v>Insurance Expense</v>
      </c>
      <c r="C164" t="str">
        <v>EXPENSE</v>
      </c>
      <c r="D164">
        <v>5</v>
      </c>
      <c r="E164" t="str">
        <v>EXPENSE</v>
      </c>
      <c r="F164">
        <v>1</v>
      </c>
      <c r="G164" cm="1">
        <f t="array" ref="G164">IF($D164&gt;3,GET.GLBALANCE($B$6,$B164,$C164,$G$6,$G$7,G$10),GET.GLBALANCE($B$6,$B164,$C164,0,$G$7,G$10))</f>
        <v>0</v>
      </c>
      <c r="H164" cm="1">
        <f t="array" ref="H164">IF($D164&gt;3,GET.GLBALANCE($B$6,$B164,$C164,$G$6,$G$7,H$10),GET.GLBALANCE($B$6,$B164,$C164,0,$G$7,H$10))</f>
        <v>0</v>
      </c>
      <c r="I164" cm="1">
        <f t="array" ref="I164">IF($D164&gt;3,GET.GLBALANCE($B$6,$B164,$C164,$G$6,$G$7),GET.GLBALANCE($B$6,$B164,$C164,0,$G$7))</f>
        <v>0</v>
      </c>
    </row>
    <row r="165" spans="1:9" x14ac:dyDescent="0.3">
      <c r="A165" t="str">
        <v>63400</v>
      </c>
      <c r="B165" t="str">
        <v>Interest Expense</v>
      </c>
      <c r="C165" t="str">
        <v>EXPENSE</v>
      </c>
      <c r="D165">
        <v>5</v>
      </c>
      <c r="E165" t="str">
        <v>EXPENSE</v>
      </c>
      <c r="F165">
        <v>1</v>
      </c>
      <c r="G165" cm="1">
        <f t="array" ref="G165">IF($D165&gt;3,GET.GLBALANCE($B$6,$B165,$C165,$G$6,$G$7,G$10),GET.GLBALANCE($B$6,$B165,$C165,0,$G$7,G$10))</f>
        <v>0</v>
      </c>
      <c r="H165" cm="1">
        <f t="array" ref="H165">IF($D165&gt;3,GET.GLBALANCE($B$6,$B165,$C165,$G$6,$G$7,H$10),GET.GLBALANCE($B$6,$B165,$C165,0,$G$7,H$10))</f>
        <v>0</v>
      </c>
      <c r="I165" cm="1">
        <f t="array" ref="I165">IF($D165&gt;3,GET.GLBALANCE($B$6,$B165,$C165,$G$6,$G$7),GET.GLBALANCE($B$6,$B165,$C165,0,$G$7))</f>
        <v>0</v>
      </c>
    </row>
    <row r="166" spans="1:9" x14ac:dyDescent="0.3">
      <c r="A166" t="str">
        <v>64300</v>
      </c>
      <c r="B166" t="str">
        <v>Meals and Entertainment</v>
      </c>
      <c r="C166" t="str">
        <v>EXPENSE</v>
      </c>
      <c r="D166">
        <v>5</v>
      </c>
      <c r="E166" t="str">
        <v>EXPENSE</v>
      </c>
      <c r="F166">
        <v>1</v>
      </c>
      <c r="G166" cm="1">
        <f t="array" ref="G166">IF($D166&gt;3,GET.GLBALANCE($B$6,$B166,$C166,$G$6,$G$7,G$10),GET.GLBALANCE($B$6,$B166,$C166,0,$G$7,G$10))</f>
        <v>0</v>
      </c>
      <c r="H166" cm="1">
        <f t="array" ref="H166">IF($D166&gt;3,GET.GLBALANCE($B$6,$B166,$C166,$G$6,$G$7,H$10),GET.GLBALANCE($B$6,$B166,$C166,0,$G$7,H$10))</f>
        <v>0</v>
      </c>
      <c r="I166" cm="1">
        <f t="array" ref="I166">IF($D166&gt;3,GET.GLBALANCE($B$6,$B166,$C166,$G$6,$G$7),GET.GLBALANCE($B$6,$B166,$C166,0,$G$7))</f>
        <v>0</v>
      </c>
    </row>
    <row r="167" spans="1:9" x14ac:dyDescent="0.3">
      <c r="A167" t="str">
        <v>64900</v>
      </c>
      <c r="B167" t="str">
        <v>Office Supplies</v>
      </c>
      <c r="C167" t="str">
        <v>EXPENSE</v>
      </c>
      <c r="D167">
        <v>5</v>
      </c>
      <c r="E167" t="str">
        <v>EXPENSE</v>
      </c>
      <c r="F167">
        <v>1</v>
      </c>
      <c r="G167" cm="1">
        <f t="array" ref="G167">IF($D167&gt;3,GET.GLBALANCE($B$6,$B167,$C167,$G$6,$G$7,G$10),GET.GLBALANCE($B$6,$B167,$C167,0,$G$7,G$10))</f>
        <v>0</v>
      </c>
      <c r="H167" cm="1">
        <f t="array" ref="H167">IF($D167&gt;3,GET.GLBALANCE($B$6,$B167,$C167,$G$6,$G$7,H$10),GET.GLBALANCE($B$6,$B167,$C167,0,$G$7,H$10))</f>
        <v>0</v>
      </c>
      <c r="I167" cm="1">
        <f t="array" ref="I167">IF($D167&gt;3,GET.GLBALANCE($B$6,$B167,$C167,$G$6,$G$7),GET.GLBALANCE($B$6,$B167,$C167,0,$G$7))</f>
        <v>0</v>
      </c>
    </row>
    <row r="168" spans="1:9" x14ac:dyDescent="0.3">
      <c r="A168" t="str">
        <v>66000</v>
      </c>
      <c r="B168" t="str">
        <v>Payroll Expenses</v>
      </c>
      <c r="C168" t="str">
        <v>EXPENSE</v>
      </c>
      <c r="D168">
        <v>5</v>
      </c>
      <c r="E168" t="str">
        <v>EXPENSE</v>
      </c>
      <c r="F168">
        <v>1</v>
      </c>
      <c r="G168" cm="1">
        <f t="array" ref="G168">IF($D168&gt;3,GET.GLBALANCE($B$6,$B168,$C168,$G$6,$G$7,G$10),GET.GLBALANCE($B$6,$B168,$C168,0,$G$7,G$10))</f>
        <v>0</v>
      </c>
      <c r="H168" cm="1">
        <f t="array" ref="H168">IF($D168&gt;3,GET.GLBALANCE($B$6,$B168,$C168,$G$6,$G$7,H$10),GET.GLBALANCE($B$6,$B168,$C168,0,$G$7,H$10))</f>
        <v>0</v>
      </c>
      <c r="I168" cm="1">
        <f t="array" ref="I168">IF($D168&gt;3,GET.GLBALANCE($B$6,$B168,$C168,$G$6,$G$7),GET.GLBALANCE($B$6,$B168,$C168,0,$G$7))</f>
        <v>0</v>
      </c>
    </row>
    <row r="169" spans="1:9" x14ac:dyDescent="0.3">
      <c r="A169" t="str">
        <v>66700</v>
      </c>
      <c r="B169" t="str">
        <v>Professional Fees</v>
      </c>
      <c r="C169" t="str">
        <v>EXPENSE</v>
      </c>
      <c r="D169">
        <v>5</v>
      </c>
      <c r="E169" t="str">
        <v>EXPENSE</v>
      </c>
      <c r="F169">
        <v>1</v>
      </c>
      <c r="G169" cm="1">
        <f t="array" ref="G169">IF($D169&gt;3,GET.GLBALANCE($B$6,$B169,$C169,$G$6,$G$7,G$10),GET.GLBALANCE($B$6,$B169,$C169,0,$G$7,G$10))</f>
        <v>0</v>
      </c>
      <c r="H169" cm="1">
        <f t="array" ref="H169">IF($D169&gt;3,GET.GLBALANCE($B$6,$B169,$C169,$G$6,$G$7,H$10),GET.GLBALANCE($B$6,$B169,$C169,0,$G$7,H$10))</f>
        <v>0</v>
      </c>
      <c r="I169" cm="1">
        <f t="array" ref="I169">IF($D169&gt;3,GET.GLBALANCE($B$6,$B169,$C169,$G$6,$G$7),GET.GLBALANCE($B$6,$B169,$C169,0,$G$7))</f>
        <v>0</v>
      </c>
    </row>
    <row r="170" spans="1:9" x14ac:dyDescent="0.3">
      <c r="A170" t="str">
        <v>67100</v>
      </c>
      <c r="B170" t="str">
        <v>Rent Expense</v>
      </c>
      <c r="C170" t="str">
        <v>EXPENSE</v>
      </c>
      <c r="D170">
        <v>5</v>
      </c>
      <c r="E170" t="str">
        <v>EXPENSE</v>
      </c>
      <c r="F170">
        <v>1</v>
      </c>
      <c r="G170" cm="1">
        <f t="array" ref="G170">IF($D170&gt;3,GET.GLBALANCE($B$6,$B170,$C170,$G$6,$G$7,G$10),GET.GLBALANCE($B$6,$B170,$C170,0,$G$7,G$10))</f>
        <v>0</v>
      </c>
      <c r="H170" cm="1">
        <f t="array" ref="H170">IF($D170&gt;3,GET.GLBALANCE($B$6,$B170,$C170,$G$6,$G$7,H$10),GET.GLBALANCE($B$6,$B170,$C170,0,$G$7,H$10))</f>
        <v>0</v>
      </c>
      <c r="I170" cm="1">
        <f t="array" ref="I170">IF($D170&gt;3,GET.GLBALANCE($B$6,$B170,$C170,$G$6,$G$7),GET.GLBALANCE($B$6,$B170,$C170,0,$G$7))</f>
        <v>0</v>
      </c>
    </row>
    <row r="171" spans="1:9" x14ac:dyDescent="0.3">
      <c r="A171" t="str">
        <v>67200</v>
      </c>
      <c r="B171" t="str">
        <v>Repairs and Maintenance</v>
      </c>
      <c r="C171" t="str">
        <v>EXPENSE</v>
      </c>
      <c r="D171">
        <v>5</v>
      </c>
      <c r="E171" t="str">
        <v>EXPENSE</v>
      </c>
      <c r="F171">
        <v>1</v>
      </c>
      <c r="G171" cm="1">
        <f t="array" ref="G171">IF($D171&gt;3,GET.GLBALANCE($B$6,$B171,$C171,$G$6,$G$7,G$10),GET.GLBALANCE($B$6,$B171,$C171,0,$G$7,G$10))</f>
        <v>0</v>
      </c>
      <c r="H171" cm="1">
        <f t="array" ref="H171">IF($D171&gt;3,GET.GLBALANCE($B$6,$B171,$C171,$G$6,$G$7,H$10),GET.GLBALANCE($B$6,$B171,$C171,0,$G$7,H$10))</f>
        <v>0</v>
      </c>
      <c r="I171" cm="1">
        <f t="array" ref="I171">IF($D171&gt;3,GET.GLBALANCE($B$6,$B171,$C171,$G$6,$G$7),GET.GLBALANCE($B$6,$B171,$C171,0,$G$7))</f>
        <v>0</v>
      </c>
    </row>
    <row r="172" spans="1:9" x14ac:dyDescent="0.3">
      <c r="A172" t="str">
        <v>68100</v>
      </c>
      <c r="B172" t="str">
        <v>Telephone Expense</v>
      </c>
      <c r="C172" t="str">
        <v>EXPENSE</v>
      </c>
      <c r="D172">
        <v>5</v>
      </c>
      <c r="E172" t="str">
        <v>EXPENSE</v>
      </c>
      <c r="F172">
        <v>1</v>
      </c>
      <c r="G172" cm="1">
        <f t="array" ref="G172">IF($D172&gt;3,GET.GLBALANCE($B$6,$B172,$C172,$G$6,$G$7,G$10),GET.GLBALANCE($B$6,$B172,$C172,0,$G$7,G$10))</f>
        <v>0</v>
      </c>
      <c r="H172" cm="1">
        <f t="array" ref="H172">IF($D172&gt;3,GET.GLBALANCE($B$6,$B172,$C172,$G$6,$G$7,H$10),GET.GLBALANCE($B$6,$B172,$C172,0,$G$7,H$10))</f>
        <v>0</v>
      </c>
      <c r="I172" cm="1">
        <f t="array" ref="I172">IF($D172&gt;3,GET.GLBALANCE($B$6,$B172,$C172,$G$6,$G$7),GET.GLBALANCE($B$6,$B172,$C172,0,$G$7))</f>
        <v>0</v>
      </c>
    </row>
    <row r="173" spans="1:9" x14ac:dyDescent="0.3">
      <c r="A173" t="str">
        <v>68400</v>
      </c>
      <c r="B173" t="str">
        <v>Travel Expense</v>
      </c>
      <c r="C173" t="str">
        <v>EXPENSE</v>
      </c>
      <c r="D173">
        <v>5</v>
      </c>
      <c r="E173" t="str">
        <v>EXPENSE</v>
      </c>
      <c r="F173">
        <v>1</v>
      </c>
      <c r="G173" cm="1">
        <f t="array" ref="G173">IF($D173&gt;3,GET.GLBALANCE($B$6,$B173,$C173,$G$6,$G$7,G$10),GET.GLBALANCE($B$6,$B173,$C173,0,$G$7,G$10))</f>
        <v>0</v>
      </c>
      <c r="H173" cm="1">
        <f t="array" ref="H173">IF($D173&gt;3,GET.GLBALANCE($B$6,$B173,$C173,$G$6,$G$7,H$10),GET.GLBALANCE($B$6,$B173,$C173,0,$G$7,H$10))</f>
        <v>0</v>
      </c>
      <c r="I173" cm="1">
        <f t="array" ref="I173">IF($D173&gt;3,GET.GLBALANCE($B$6,$B173,$C173,$G$6,$G$7),GET.GLBALANCE($B$6,$B173,$C173,0,$G$7))</f>
        <v>0</v>
      </c>
    </row>
    <row r="174" spans="1:9" x14ac:dyDescent="0.3">
      <c r="A174" t="str">
        <v>68600</v>
      </c>
      <c r="B174" t="str">
        <v>Utilities</v>
      </c>
      <c r="C174" t="str">
        <v>EXPENSE</v>
      </c>
      <c r="D174">
        <v>5</v>
      </c>
      <c r="E174" t="str">
        <v>EXPENSE</v>
      </c>
      <c r="F174">
        <v>1</v>
      </c>
      <c r="G174" cm="1">
        <f t="array" ref="G174">IF($D174&gt;3,GET.GLBALANCE($B$6,$B174,$C174,$G$6,$G$7,G$10),GET.GLBALANCE($B$6,$B174,$C174,0,$G$7,G$10))</f>
        <v>0</v>
      </c>
      <c r="H174" cm="1">
        <f t="array" ref="H174">IF($D174&gt;3,GET.GLBALANCE($B$6,$B174,$C174,$G$6,$G$7,H$10),GET.GLBALANCE($B$6,$B174,$C174,0,$G$7,H$10))</f>
        <v>0</v>
      </c>
      <c r="I174" cm="1">
        <f t="array" ref="I174">IF($D174&gt;3,GET.GLBALANCE($B$6,$B174,$C174,$G$6,$G$7),GET.GLBALANCE($B$6,$B174,$C174,0,$G$7))</f>
        <v>0</v>
      </c>
    </row>
    <row r="175" spans="1:9" x14ac:dyDescent="0.3">
      <c r="A175" t="str">
        <v>69800</v>
      </c>
      <c r="B175" t="str">
        <v>Uncategorized Expenses</v>
      </c>
      <c r="C175" t="str">
        <v>EXPENSE</v>
      </c>
      <c r="D175">
        <v>5</v>
      </c>
      <c r="E175" t="str">
        <v>EXPENSE</v>
      </c>
      <c r="F175">
        <v>1</v>
      </c>
      <c r="G175" cm="1">
        <f t="array" ref="G175">IF($D175&gt;3,GET.GLBALANCE($B$6,$B175,$C175,$G$6,$G$7,G$10),GET.GLBALANCE($B$6,$B175,$C175,0,$G$7,G$10))</f>
        <v>0</v>
      </c>
      <c r="H175" cm="1">
        <f t="array" ref="H175">IF($D175&gt;3,GET.GLBALANCE($B$6,$B175,$C175,$G$6,$G$7,H$10),GET.GLBALANCE($B$6,$B175,$C175,0,$G$7,H$10))</f>
        <v>0</v>
      </c>
      <c r="I175" cm="1">
        <f t="array" ref="I175">IF($D175&gt;3,GET.GLBALANCE($B$6,$B175,$C175,$G$6,$G$7),GET.GLBALANCE($B$6,$B175,$C175,0,$G$7))</f>
        <v>0</v>
      </c>
    </row>
    <row r="176" spans="1:9" x14ac:dyDescent="0.3">
      <c r="A176" t="str">
        <v>80000</v>
      </c>
      <c r="B176" t="str">
        <v>How do I expense this? (I)</v>
      </c>
      <c r="C176" t="str">
        <v>EXPENSE</v>
      </c>
      <c r="D176">
        <v>5</v>
      </c>
      <c r="E176" t="str">
        <v>EXPENSE</v>
      </c>
      <c r="F176">
        <v>1</v>
      </c>
      <c r="G176" cm="1">
        <f t="array" ref="G176">IF($D176&gt;3,GET.GLBALANCE($B$6,$B176,$C176,$G$6,$G$7,G$10),GET.GLBALANCE($B$6,$B176,$C176,0,$G$7,G$10))</f>
        <v>0</v>
      </c>
      <c r="H176" cm="1">
        <f t="array" ref="H176">IF($D176&gt;3,GET.GLBALANCE($B$6,$B176,$C176,$G$6,$G$7,H$10),GET.GLBALANCE($B$6,$B176,$C176,0,$G$7,H$10))</f>
        <v>0</v>
      </c>
      <c r="I176" cm="1">
        <f t="array" ref="I176">IF($D176&gt;3,GET.GLBALANCE($B$6,$B176,$C176,$G$6,$G$7),GET.GLBALANCE($B$6,$B176,$C176,0,$G$7))</f>
        <v>0</v>
      </c>
    </row>
    <row r="177" spans="1:9" x14ac:dyDescent="0.3">
      <c r="A177" t="str">
        <v>90200</v>
      </c>
      <c r="B177" t="str">
        <v>Sales Orders</v>
      </c>
      <c r="C177" t="str">
        <v>CURRENT</v>
      </c>
      <c r="D177">
        <v>1</v>
      </c>
      <c r="E177" t="str">
        <v>ASSET</v>
      </c>
      <c r="F177">
        <v>1</v>
      </c>
      <c r="G177" cm="1">
        <f t="array" ref="G177">IF($D177&gt;3,GET.GLBALANCE($B$6,$B177,$C177,$G$6,$G$7,G$10),GET.GLBALANCE($B$6,$B177,$C177,0,$G$7,G$10))</f>
        <v>0</v>
      </c>
      <c r="H177" cm="1">
        <f t="array" ref="H177">IF($D177&gt;3,GET.GLBALANCE($B$6,$B177,$C177,$G$6,$G$7,H$10),GET.GLBALANCE($B$6,$B177,$C177,0,$G$7,H$10))</f>
        <v>8776</v>
      </c>
      <c r="I177" cm="1">
        <f t="array" ref="I177">IF($D177&gt;3,GET.GLBALANCE($B$6,$B177,$C177,$G$6,$G$7),GET.GLBALANCE($B$6,$B177,$C177,0,$G$7))</f>
        <v>-8776</v>
      </c>
    </row>
    <row r="178" spans="1:9" x14ac:dyDescent="0.3">
      <c r="A178" t="str">
        <v>COGs</v>
      </c>
      <c r="B178" t="str">
        <v>Cost of Goods</v>
      </c>
      <c r="C178" t="str">
        <v>DIRECTCOSTS</v>
      </c>
      <c r="D178">
        <v>5</v>
      </c>
      <c r="E178" t="str">
        <v>EXPENSE</v>
      </c>
      <c r="F178">
        <v>1</v>
      </c>
      <c r="G178" cm="1">
        <f t="array" ref="G178">IF($D178&gt;3,GET.GLBALANCE($B$6,$B178,$C178,$G$6,$G$7,G$10),GET.GLBALANCE($B$6,$B178,$C178,0,$G$7,G$10))</f>
        <v>0</v>
      </c>
      <c r="H178" cm="1">
        <f t="array" ref="H178">IF($D178&gt;3,GET.GLBALANCE($B$6,$B178,$C178,$G$6,$G$7,H$10),GET.GLBALANCE($B$6,$B178,$C178,0,$G$7,H$10))</f>
        <v>0</v>
      </c>
      <c r="I178" cm="1">
        <f t="array" ref="I178">IF($D178&gt;3,GET.GLBALANCE($B$6,$B178,$C178,$G$6,$G$7),GET.GLBALANCE($B$6,$B178,$C178,0,$G$7))</f>
        <v>0</v>
      </c>
    </row>
    <row r="179" spans="1:9" x14ac:dyDescent="0.3">
      <c r="A179" t="str">
        <v>QB-APClr</v>
      </c>
      <c r="B179" t="str">
        <v>AP Clearing Account</v>
      </c>
      <c r="C179" t="str">
        <v>CURRLIAB</v>
      </c>
      <c r="D179">
        <v>2</v>
      </c>
      <c r="E179" t="str">
        <v>LIABILITY</v>
      </c>
      <c r="F179">
        <v>-1</v>
      </c>
      <c r="G179" cm="1">
        <f t="array" ref="G179">IF($D179&gt;3,GET.GLBALANCE($B$6,$B179,$C179,$G$6,$G$7,G$10),GET.GLBALANCE($B$6,$B179,$C179,0,$G$7,G$10))</f>
        <v>109808</v>
      </c>
      <c r="H179" cm="1">
        <f t="array" ref="H179">IF($D179&gt;3,GET.GLBALANCE($B$6,$B179,$C179,$G$6,$G$7,H$10),GET.GLBALANCE($B$6,$B179,$C179,0,$G$7,H$10))</f>
        <v>0</v>
      </c>
      <c r="I179" cm="1">
        <f t="array" ref="I179">IF($D179&gt;3,GET.GLBALANCE($B$6,$B179,$C179,$G$6,$G$7),GET.GLBALANCE($B$6,$B179,$C179,0,$G$7))</f>
        <v>109808</v>
      </c>
    </row>
    <row r="180" spans="1:9" x14ac:dyDescent="0.3">
      <c r="A180" t="str">
        <v>QB-ARClr</v>
      </c>
      <c r="B180" t="str">
        <v>AR Clearing Account</v>
      </c>
      <c r="C180" t="str">
        <v>CURRENT</v>
      </c>
      <c r="D180">
        <v>1</v>
      </c>
      <c r="E180" t="str">
        <v>ASSET</v>
      </c>
      <c r="F180">
        <v>1</v>
      </c>
      <c r="G180" cm="1">
        <f t="array" ref="G180">IF($D180&gt;3,GET.GLBALANCE($B$6,$B180,$C180,$G$6,$G$7,G$10),GET.GLBALANCE($B$6,$B180,$C180,0,$G$7,G$10))</f>
        <v>1369350</v>
      </c>
      <c r="H180" cm="1">
        <f t="array" ref="H180">IF($D180&gt;3,GET.GLBALANCE($B$6,$B180,$C180,$G$6,$G$7,H$10),GET.GLBALANCE($B$6,$B180,$C180,0,$G$7,H$10))</f>
        <v>0</v>
      </c>
      <c r="I180" cm="1">
        <f t="array" ref="I180">IF($D180&gt;3,GET.GLBALANCE($B$6,$B180,$C180,$G$6,$G$7),GET.GLBALANCE($B$6,$B180,$C180,0,$G$7))</f>
        <v>1369350</v>
      </c>
    </row>
    <row r="181" spans="1:9" x14ac:dyDescent="0.3">
      <c r="A181" t="str">
        <v>QB-BnkClr</v>
      </c>
      <c r="B181" t="str">
        <v>Bank Clearing Account</v>
      </c>
      <c r="C181" t="str">
        <v>CURRENT</v>
      </c>
      <c r="D181">
        <v>1</v>
      </c>
      <c r="E181" t="str">
        <v>ASSET</v>
      </c>
      <c r="F181">
        <v>1</v>
      </c>
      <c r="G181" cm="1">
        <f t="array" ref="G181">IF($D181&gt;3,GET.GLBALANCE($B$6,$B181,$C181,$G$6,$G$7,G$10),GET.GLBALANCE($B$6,$B181,$C181,0,$G$7,G$10))</f>
        <v>58526</v>
      </c>
      <c r="H181" cm="1">
        <f t="array" ref="H181">IF($D181&gt;3,GET.GLBALANCE($B$6,$B181,$C181,$G$6,$G$7,H$10),GET.GLBALANCE($B$6,$B181,$C181,0,$G$7,H$10))</f>
        <v>0</v>
      </c>
      <c r="I181" cm="1">
        <f t="array" ref="I181">IF($D181&gt;3,GET.GLBALANCE($B$6,$B181,$C181,$G$6,$G$7),GET.GLBALANCE($B$6,$B181,$C181,0,$G$7))</f>
        <v>58526</v>
      </c>
    </row>
    <row r="182" spans="1:9" x14ac:dyDescent="0.3">
      <c r="A182" t="str">
        <v>QB-Rnd</v>
      </c>
      <c r="B182" t="str">
        <v>Rounding</v>
      </c>
      <c r="C182" t="str">
        <v>CURRLIAB</v>
      </c>
      <c r="D182">
        <v>2</v>
      </c>
      <c r="E182" t="str">
        <v>LIABILITY</v>
      </c>
      <c r="F182">
        <v>-1</v>
      </c>
      <c r="G182" cm="1">
        <f t="array" ref="G182">IF($D182&gt;3,GET.GLBALANCE($B$6,$B182,$C182,$G$6,$G$7,G$10),GET.GLBALANCE($B$6,$B182,$C182,0,$G$7,G$10))</f>
        <v>0</v>
      </c>
      <c r="H182" cm="1">
        <f t="array" ref="H182">IF($D182&gt;3,GET.GLBALANCE($B$6,$B182,$C182,$G$6,$G$7,H$10),GET.GLBALANCE($B$6,$B182,$C182,0,$G$7,H$10))</f>
        <v>0</v>
      </c>
      <c r="I182" cm="1">
        <f t="array" ref="I182">IF($D182&gt;3,GET.GLBALANCE($B$6,$B182,$C182,$G$6,$G$7),GET.GLBALANCE($B$6,$B182,$C182,0,$G$7))</f>
        <v>0</v>
      </c>
    </row>
    <row r="183" spans="1:9" x14ac:dyDescent="0.3">
      <c r="A183" t="str">
        <v>QB-UnExp</v>
      </c>
      <c r="B183" t="str">
        <v>Uncategorized Expense</v>
      </c>
      <c r="C183" t="str">
        <v>EXPENSE</v>
      </c>
      <c r="D183">
        <v>5</v>
      </c>
      <c r="E183" t="str">
        <v>EXPENSE</v>
      </c>
      <c r="F183">
        <v>1</v>
      </c>
      <c r="G183" cm="1">
        <f t="array" ref="G183">IF($D183&gt;3,GET.GLBALANCE($B$6,$B183,$C183,$G$6,$G$7,G$10),GET.GLBALANCE($B$6,$B183,$C183,0,$G$7,G$10))</f>
        <v>0</v>
      </c>
      <c r="H183" cm="1">
        <f t="array" ref="H183">IF($D183&gt;3,GET.GLBALANCE($B$6,$B183,$C183,$G$6,$G$7,H$10),GET.GLBALANCE($B$6,$B183,$C183,0,$G$7,H$10))</f>
        <v>0</v>
      </c>
      <c r="I183" cm="1">
        <f t="array" ref="I183">IF($D183&gt;3,GET.GLBALANCE($B$6,$B183,$C183,$G$6,$G$7),GET.GLBALANCE($B$6,$B183,$C183,0,$G$7))</f>
        <v>0</v>
      </c>
    </row>
    <row r="184" spans="1:9" x14ac:dyDescent="0.3">
      <c r="A184" t="str">
        <v>QB-UnInc</v>
      </c>
      <c r="B184" t="str">
        <v>Uncategorized Income (QB-UnInc)</v>
      </c>
      <c r="C184" t="str">
        <v>REVENUE</v>
      </c>
      <c r="D184">
        <v>4</v>
      </c>
      <c r="E184" t="str">
        <v>REVENUE</v>
      </c>
      <c r="F184">
        <v>-1</v>
      </c>
      <c r="G184" cm="1">
        <f t="array" ref="G184">IF($D184&gt;3,GET.GLBALANCE($B$6,$B184,$C184,$G$6,$G$7,G$10),GET.GLBALANCE($B$6,$B184,$C184,0,$G$7,G$10))</f>
        <v>0</v>
      </c>
      <c r="H184" cm="1">
        <f t="array" ref="H184">IF($D184&gt;3,GET.GLBALANCE($B$6,$B184,$C184,$G$6,$G$7,H$10),GET.GLBALANCE($B$6,$B184,$C184,0,$G$7,H$10))</f>
        <v>0</v>
      </c>
      <c r="I184" cm="1">
        <f t="array" ref="I184">IF($D184&gt;3,GET.GLBALANCE($B$6,$B184,$C184,$G$6,$G$7),GET.GLBALANCE($B$6,$B184,$C184,0,$G$7))</f>
        <v>0</v>
      </c>
    </row>
    <row r="185" spans="1:9" x14ac:dyDescent="0.3">
      <c r="A185" t="str">
        <v>SOH</v>
      </c>
      <c r="B185" t="str">
        <v>Stock on Hand</v>
      </c>
      <c r="C185" t="str">
        <v>CURRENT</v>
      </c>
      <c r="D185">
        <v>1</v>
      </c>
      <c r="E185" t="str">
        <v>ASSET</v>
      </c>
      <c r="F185">
        <v>1</v>
      </c>
      <c r="G185" cm="1">
        <f t="array" ref="G185">IF($D185&gt;3,GET.GLBALANCE($B$6,$B185,$C185,$G$6,$G$7,G$10),GET.GLBALANCE($B$6,$B185,$C185,0,$G$7,G$10))</f>
        <v>0</v>
      </c>
      <c r="H185" cm="1">
        <f t="array" ref="H185">IF($D185&gt;3,GET.GLBALANCE($B$6,$B185,$C185,$G$6,$G$7,H$10),GET.GLBALANCE($B$6,$B185,$C185,0,$G$7,H$10))</f>
        <v>0</v>
      </c>
      <c r="I185" cm="1">
        <f t="array" ref="I185">IF($D185&gt;3,GET.GLBALANCE($B$6,$B185,$C185,$G$6,$G$7),GET.GLBALANCE($B$6,$B185,$C185,0,$G$7))</f>
        <v>0</v>
      </c>
    </row>
    <row r="186" spans="1:9" x14ac:dyDescent="0.3">
      <c r="A186" t="str">
        <v>TESTDATA</v>
      </c>
      <c r="B186" t="str">
        <v>Test Data</v>
      </c>
      <c r="C186" t="str">
        <v>TERMLIAB</v>
      </c>
      <c r="D186">
        <v>2</v>
      </c>
      <c r="E186" t="str">
        <v>LIABILITY</v>
      </c>
      <c r="F186">
        <v>-1</v>
      </c>
      <c r="G186" cm="1">
        <f t="array" ref="G186">IF($D186&gt;3,GET.GLBALANCE($B$6,$B186,$C186,$G$6,$G$7,G$10),GET.GLBALANCE($B$6,$B186,$C186,0,$G$7,G$10))</f>
        <v>436734.79</v>
      </c>
      <c r="H186" cm="1">
        <f t="array" ref="H186">IF($D186&gt;3,GET.GLBALANCE($B$6,$B186,$C186,$G$6,$G$7,H$10),GET.GLBALANCE($B$6,$B186,$C186,0,$G$7,H$10))</f>
        <v>0</v>
      </c>
      <c r="I186" cm="1">
        <f t="array" ref="I186">IF($D186&gt;3,GET.GLBALANCE($B$6,$B186,$C186,$G$6,$G$7),GET.GLBALANCE($B$6,$B186,$C186,0,$G$7))</f>
        <v>436734.79</v>
      </c>
    </row>
  </sheetData>
  <conditionalFormatting sqref="G8">
    <cfRule type="expression" dxfId="2" priority="1">
      <formula>$G$8&gt;0</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kShowAll">
              <controlPr defaultSize="0" autoFill="0" autoLine="0" autoPict="0">
                <anchor moveWithCells="1">
                  <from>
                    <xdr:col>0</xdr:col>
                    <xdr:colOff>38100</xdr:colOff>
                    <xdr:row>7</xdr:row>
                    <xdr:rowOff>38100</xdr:rowOff>
                  </from>
                  <to>
                    <xdr:col>2</xdr:col>
                    <xdr:colOff>312420</xdr:colOff>
                    <xdr:row>8</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D354-2268-43B6-8536-B8D9028C375A}">
  <sheetPr codeName="Sheet4">
    <tabColor theme="9" tint="0.39997558519241921"/>
  </sheetPr>
  <dimension ref="A3:G47"/>
  <sheetViews>
    <sheetView zoomScaleNormal="100" workbookViewId="0">
      <selection activeCell="A9" sqref="A9"/>
    </sheetView>
  </sheetViews>
  <sheetFormatPr defaultColWidth="8.88671875" defaultRowHeight="14.4" x14ac:dyDescent="0.3"/>
  <cols>
    <col min="1" max="2" width="8.88671875" customWidth="1"/>
    <col min="3" max="3" width="45.77734375" customWidth="1"/>
    <col min="4" max="4" width="13.77734375" customWidth="1"/>
    <col min="5" max="7" width="13.77734375" style="7" customWidth="1"/>
  </cols>
  <sheetData>
    <row r="3" spans="1:7" ht="18" x14ac:dyDescent="0.35">
      <c r="A3" s="6" t="s">
        <v>71</v>
      </c>
    </row>
    <row r="4" spans="1:7" x14ac:dyDescent="0.3">
      <c r="A4" t="str">
        <f>"As at: "&amp;TEXT(DataModel!G7,"mmmm d, yyyy")</f>
        <v>As at: June 30, 2023</v>
      </c>
    </row>
    <row r="5" spans="1:7" x14ac:dyDescent="0.3">
      <c r="A5" s="1"/>
      <c r="B5" s="4"/>
      <c r="C5" s="1"/>
    </row>
    <row r="6" spans="1:7" x14ac:dyDescent="0.3">
      <c r="A6" s="1" t="b">
        <v>0</v>
      </c>
      <c r="C6" s="5"/>
      <c r="D6" s="5" t="s">
        <v>6</v>
      </c>
      <c r="E6" s="9">
        <f>_xlfn.AGGREGATE(9,7,INDEX(_xlfn.ANCHORARRAY(A9),0,5))</f>
        <v>11028801.41</v>
      </c>
      <c r="F6" s="9">
        <f>_xlfn.AGGREGATE(9,7,INDEX(_xlfn.ANCHORARRAY(A9),0,6))</f>
        <v>11028801.41</v>
      </c>
      <c r="G6" s="9">
        <f>ROUND(_xlfn.AGGREGATE(9,7,INDEX(_xlfn.ANCHORARRAY(A9),0,7)),2)</f>
        <v>0</v>
      </c>
    </row>
    <row r="8" spans="1:7" x14ac:dyDescent="0.3">
      <c r="A8" s="2" t="str" cm="1">
        <f t="array" ref="A8:G8">INDEX(DataModel!A10:I10,1,{5,1,2,3,7,8,9})</f>
        <v>Class</v>
      </c>
      <c r="B8" s="2" t="str">
        <v>Code</v>
      </c>
      <c r="C8" s="2" t="str">
        <v>Name</v>
      </c>
      <c r="D8" s="2" t="str">
        <v>Type</v>
      </c>
      <c r="E8" s="3" t="str">
        <v>Debit</v>
      </c>
      <c r="F8" s="3" t="str">
        <v>Credit</v>
      </c>
      <c r="G8" s="3" t="str">
        <v>Balance</v>
      </c>
    </row>
    <row r="9" spans="1:7" x14ac:dyDescent="0.3">
      <c r="A9" t="str" cm="1">
        <f t="array" ref="A9:G47">GET.CHARTCOLUMN(_xlfn._xlws.SORT(_xlfn._xlws.FILTER(DynamicData,IF(A6,ROW(DynamicData)&gt;0,GET.CHARTCOLUMN(DynamicData,9)&lt;&gt;0)),{4,1}),{5,1,2,3,7,8,9})</f>
        <v>ASSET</v>
      </c>
      <c r="B9" t="str">
        <v>0030</v>
      </c>
      <c r="C9" t="str">
        <v>Cam's Cash</v>
      </c>
      <c r="D9" t="str">
        <v>CURRENT</v>
      </c>
      <c r="E9" s="7">
        <v>150</v>
      </c>
      <c r="F9" s="7">
        <v>0</v>
      </c>
      <c r="G9" s="7">
        <v>150</v>
      </c>
    </row>
    <row r="10" spans="1:7" x14ac:dyDescent="0.3">
      <c r="A10" t="str">
        <v>ASSET</v>
      </c>
      <c r="B10" t="str">
        <v>11112</v>
      </c>
      <c r="C10" t="str">
        <v>Test 1</v>
      </c>
      <c r="D10" t="str">
        <v>BANK</v>
      </c>
      <c r="E10" s="7">
        <v>213.33</v>
      </c>
      <c r="F10" s="7">
        <v>0</v>
      </c>
      <c r="G10" s="7">
        <v>213.33</v>
      </c>
    </row>
    <row r="11" spans="1:7" x14ac:dyDescent="0.3">
      <c r="A11" t="str">
        <v>ASSET</v>
      </c>
      <c r="B11" t="str">
        <v>1140</v>
      </c>
      <c r="C11" t="str">
        <v>PNC Bank  4504</v>
      </c>
      <c r="D11" t="str">
        <v>BANK</v>
      </c>
      <c r="E11" s="7">
        <v>14651.56</v>
      </c>
      <c r="F11" s="7">
        <v>0</v>
      </c>
      <c r="G11" s="7">
        <v>14651.56</v>
      </c>
    </row>
    <row r="12" spans="1:7" x14ac:dyDescent="0.3">
      <c r="A12" t="str">
        <v>ASSET</v>
      </c>
      <c r="B12" t="str">
        <v>1141</v>
      </c>
      <c r="C12" t="str">
        <v>Accounts Receivable</v>
      </c>
      <c r="D12" t="str">
        <v>CURRENT</v>
      </c>
      <c r="E12" s="7">
        <v>3946742</v>
      </c>
      <c r="F12" s="7">
        <v>0</v>
      </c>
      <c r="G12" s="7">
        <v>3946742</v>
      </c>
    </row>
    <row r="13" spans="1:7" x14ac:dyDescent="0.3">
      <c r="A13" t="str">
        <v>ASSET</v>
      </c>
      <c r="B13" t="str">
        <v>120</v>
      </c>
      <c r="C13" t="str">
        <v>Accounts Receivable1</v>
      </c>
      <c r="D13" t="str">
        <v>CURRENT</v>
      </c>
      <c r="E13" s="7">
        <v>98186.26</v>
      </c>
      <c r="F13" s="7">
        <v>0</v>
      </c>
      <c r="G13" s="7">
        <v>98186.26</v>
      </c>
    </row>
    <row r="14" spans="1:7" x14ac:dyDescent="0.3">
      <c r="A14" t="str">
        <v>ASSET</v>
      </c>
      <c r="B14" t="str">
        <v>12000</v>
      </c>
      <c r="C14" t="str">
        <v>Undeposited Funds</v>
      </c>
      <c r="D14" t="str">
        <v>CURRENT</v>
      </c>
      <c r="E14" s="7">
        <v>10500</v>
      </c>
      <c r="F14" s="7">
        <v>0</v>
      </c>
      <c r="G14" s="7">
        <v>10500</v>
      </c>
    </row>
    <row r="15" spans="1:7" x14ac:dyDescent="0.3">
      <c r="A15" t="str">
        <v>ASSET</v>
      </c>
      <c r="B15" t="str">
        <v>1255</v>
      </c>
      <c r="C15" t="str">
        <v>Was expense, now is asset</v>
      </c>
      <c r="D15" t="str">
        <v>FIXED</v>
      </c>
      <c r="E15" s="7">
        <v>750</v>
      </c>
      <c r="F15" s="7">
        <v>0</v>
      </c>
      <c r="G15" s="7">
        <v>750</v>
      </c>
    </row>
    <row r="16" spans="1:7" x14ac:dyDescent="0.3">
      <c r="A16" t="str">
        <v>ASSET</v>
      </c>
      <c r="B16" t="str">
        <v>1256</v>
      </c>
      <c r="C16" t="str">
        <v>Accounts Receivable:A/R RM</v>
      </c>
      <c r="D16" t="str">
        <v>CURRENT</v>
      </c>
      <c r="E16" s="7">
        <v>3635544</v>
      </c>
      <c r="F16" s="7">
        <v>0</v>
      </c>
      <c r="G16" s="7">
        <v>3635544</v>
      </c>
    </row>
    <row r="17" spans="1:7" x14ac:dyDescent="0.3">
      <c r="A17" t="str">
        <v>ASSET</v>
      </c>
      <c r="B17" t="str">
        <v>1296</v>
      </c>
      <c r="C17" t="str">
        <v>Accounts Receivable:A/R MS</v>
      </c>
      <c r="D17" t="str">
        <v>CURRENT</v>
      </c>
      <c r="E17" s="7">
        <v>37164.769999999997</v>
      </c>
      <c r="F17" s="7">
        <v>0</v>
      </c>
      <c r="G17" s="7">
        <v>37164.769999999997</v>
      </c>
    </row>
    <row r="18" spans="1:7" x14ac:dyDescent="0.3">
      <c r="A18" t="str">
        <v>ASSET</v>
      </c>
      <c r="B18" t="str">
        <v>1948</v>
      </c>
      <c r="C18" t="str">
        <v>Accounts Receivable:Due From BaseLine</v>
      </c>
      <c r="D18" t="str">
        <v>CURRENT</v>
      </c>
      <c r="E18" s="7">
        <v>19254.97</v>
      </c>
      <c r="F18" s="7">
        <v>0</v>
      </c>
      <c r="G18" s="7">
        <v>19254.97</v>
      </c>
    </row>
    <row r="19" spans="1:7" x14ac:dyDescent="0.3">
      <c r="A19" t="str">
        <v>ASSET</v>
      </c>
      <c r="B19" t="str">
        <v>2068</v>
      </c>
      <c r="C19" t="str">
        <v>PNC Credit Card 2473</v>
      </c>
      <c r="D19" t="str">
        <v>BANK</v>
      </c>
      <c r="E19" s="7">
        <v>0</v>
      </c>
      <c r="F19" s="7">
        <v>9970.06</v>
      </c>
      <c r="G19" s="7">
        <v>-9970.06</v>
      </c>
    </row>
    <row r="20" spans="1:7" x14ac:dyDescent="0.3">
      <c r="A20" t="str">
        <v>ASSET</v>
      </c>
      <c r="B20" t="str">
        <v>653</v>
      </c>
      <c r="C20" t="str">
        <v>PDQ Clearing Natwest 1020</v>
      </c>
      <c r="D20" t="str">
        <v>CURRENT</v>
      </c>
      <c r="E20" s="7">
        <v>0</v>
      </c>
      <c r="F20" s="7">
        <v>500</v>
      </c>
      <c r="G20" s="7">
        <v>-500</v>
      </c>
    </row>
    <row r="21" spans="1:7" x14ac:dyDescent="0.3">
      <c r="A21" t="str">
        <v>ASSET</v>
      </c>
      <c r="B21" t="str">
        <v>90200</v>
      </c>
      <c r="C21" t="str">
        <v>Sales Orders</v>
      </c>
      <c r="D21" t="str">
        <v>CURRENT</v>
      </c>
      <c r="E21" s="7">
        <v>0</v>
      </c>
      <c r="F21" s="7">
        <v>8776</v>
      </c>
      <c r="G21" s="7">
        <v>-8776</v>
      </c>
    </row>
    <row r="22" spans="1:7" x14ac:dyDescent="0.3">
      <c r="A22" t="str">
        <v>ASSET</v>
      </c>
      <c r="B22" t="str">
        <v>QB-ARClr</v>
      </c>
      <c r="C22" t="str">
        <v>AR Clearing Account</v>
      </c>
      <c r="D22" t="str">
        <v>CURRENT</v>
      </c>
      <c r="E22" s="7">
        <v>1369350</v>
      </c>
      <c r="F22" s="7">
        <v>0</v>
      </c>
      <c r="G22" s="7">
        <v>1369350</v>
      </c>
    </row>
    <row r="23" spans="1:7" x14ac:dyDescent="0.3">
      <c r="A23" t="str">
        <v>ASSET</v>
      </c>
      <c r="B23" t="str">
        <v>QB-BnkClr</v>
      </c>
      <c r="C23" t="str">
        <v>Bank Clearing Account</v>
      </c>
      <c r="D23" t="str">
        <v>CURRENT</v>
      </c>
      <c r="E23" s="7">
        <v>58526</v>
      </c>
      <c r="F23" s="7">
        <v>0</v>
      </c>
      <c r="G23" s="7">
        <v>58526</v>
      </c>
    </row>
    <row r="24" spans="1:7" x14ac:dyDescent="0.3">
      <c r="A24" t="str">
        <v>LIABILITY</v>
      </c>
      <c r="B24" t="str">
        <v>20000</v>
      </c>
      <c r="C24" t="str">
        <v>Accounts Payable</v>
      </c>
      <c r="D24" t="str">
        <v>CURRLIAB</v>
      </c>
      <c r="E24" s="7">
        <v>0</v>
      </c>
      <c r="F24" s="7">
        <v>743</v>
      </c>
      <c r="G24" s="7">
        <v>-743</v>
      </c>
    </row>
    <row r="25" spans="1:7" x14ac:dyDescent="0.3">
      <c r="A25" t="str">
        <v>LIABILITY</v>
      </c>
      <c r="B25" t="str">
        <v>2078</v>
      </c>
      <c r="C25" t="str">
        <v>Notes Payable:Notes Payable - Baseline</v>
      </c>
      <c r="D25" t="str">
        <v>CURRLIAB</v>
      </c>
      <c r="E25" s="7">
        <v>0</v>
      </c>
      <c r="F25" s="7">
        <v>5889.91</v>
      </c>
      <c r="G25" s="7">
        <v>-5889.91</v>
      </c>
    </row>
    <row r="26" spans="1:7" x14ac:dyDescent="0.3">
      <c r="A26" t="str">
        <v>LIABILITY</v>
      </c>
      <c r="B26" t="str">
        <v>2100</v>
      </c>
      <c r="C26" t="str">
        <v>Notes Payable</v>
      </c>
      <c r="D26" t="str">
        <v>CURRLIAB</v>
      </c>
      <c r="E26" s="7">
        <v>0</v>
      </c>
      <c r="F26" s="7">
        <v>191499</v>
      </c>
      <c r="G26" s="7">
        <v>-191499</v>
      </c>
    </row>
    <row r="27" spans="1:7" x14ac:dyDescent="0.3">
      <c r="A27" t="str">
        <v>LIABILITY</v>
      </c>
      <c r="B27" t="str">
        <v>2170</v>
      </c>
      <c r="C27" t="str">
        <v>Notes Payable:N/P RM</v>
      </c>
      <c r="D27" t="str">
        <v>CURRLIAB</v>
      </c>
      <c r="E27" s="7">
        <v>0</v>
      </c>
      <c r="F27" s="7">
        <v>3234.38</v>
      </c>
      <c r="G27" s="7">
        <v>-3234.38</v>
      </c>
    </row>
    <row r="28" spans="1:7" x14ac:dyDescent="0.3">
      <c r="A28" t="str">
        <v>LIABILITY</v>
      </c>
      <c r="B28" t="str">
        <v>2189</v>
      </c>
      <c r="C28" t="str">
        <v>Notes Payable:N/P - Lending Club</v>
      </c>
      <c r="D28" t="str">
        <v>CURRLIAB</v>
      </c>
      <c r="E28" s="7">
        <v>0</v>
      </c>
      <c r="F28" s="7">
        <v>11671.06</v>
      </c>
      <c r="G28" s="7">
        <v>-11671.06</v>
      </c>
    </row>
    <row r="29" spans="1:7" x14ac:dyDescent="0.3">
      <c r="A29" t="str">
        <v>LIABILITY</v>
      </c>
      <c r="B29" t="str">
        <v>2200</v>
      </c>
      <c r="C29" t="str">
        <v>Accounts Payable - SA</v>
      </c>
      <c r="D29" t="str">
        <v>CURRLIAB</v>
      </c>
      <c r="E29" s="7">
        <v>0</v>
      </c>
      <c r="F29" s="7">
        <v>1670252</v>
      </c>
      <c r="G29" s="7">
        <v>-1670252</v>
      </c>
    </row>
    <row r="30" spans="1:7" x14ac:dyDescent="0.3">
      <c r="A30" t="str">
        <v>LIABILITY</v>
      </c>
      <c r="B30" t="str">
        <v>255</v>
      </c>
      <c r="C30" t="str">
        <v>Historical Adjustment</v>
      </c>
      <c r="D30" t="str">
        <v>CURRLIAB</v>
      </c>
      <c r="E30" s="7">
        <v>25000</v>
      </c>
      <c r="F30" s="7">
        <v>0</v>
      </c>
      <c r="G30" s="7">
        <v>25000</v>
      </c>
    </row>
    <row r="31" spans="1:7" x14ac:dyDescent="0.3">
      <c r="A31" t="str">
        <v>LIABILITY</v>
      </c>
      <c r="B31" t="str">
        <v>2569</v>
      </c>
      <c r="C31" t="str">
        <v>Notes Payable:N/P MS</v>
      </c>
      <c r="D31" t="str">
        <v>CURRLIAB</v>
      </c>
      <c r="E31" s="7">
        <v>0</v>
      </c>
      <c r="F31" s="7">
        <v>13000</v>
      </c>
      <c r="G31" s="7">
        <v>-13000</v>
      </c>
    </row>
    <row r="32" spans="1:7" x14ac:dyDescent="0.3">
      <c r="A32" t="str">
        <v>LIABILITY</v>
      </c>
      <c r="B32" t="str">
        <v>QB-APClr</v>
      </c>
      <c r="C32" t="str">
        <v>AP Clearing Account</v>
      </c>
      <c r="D32" t="str">
        <v>CURRLIAB</v>
      </c>
      <c r="E32" s="7">
        <v>109808</v>
      </c>
      <c r="F32" s="7">
        <v>0</v>
      </c>
      <c r="G32" s="7">
        <v>109808</v>
      </c>
    </row>
    <row r="33" spans="1:7" x14ac:dyDescent="0.3">
      <c r="A33" t="str">
        <v>LIABILITY</v>
      </c>
      <c r="B33" t="str">
        <v>TESTDATA</v>
      </c>
      <c r="C33" t="str">
        <v>Test Data</v>
      </c>
      <c r="D33" t="str">
        <v>TERMLIAB</v>
      </c>
      <c r="E33" s="7">
        <v>436734.79</v>
      </c>
      <c r="F33" s="7">
        <v>0</v>
      </c>
      <c r="G33" s="7">
        <v>436734.79</v>
      </c>
    </row>
    <row r="34" spans="1:7" x14ac:dyDescent="0.3">
      <c r="A34" t="str">
        <v>EQUITY</v>
      </c>
      <c r="B34" t="str">
        <v>30400</v>
      </c>
      <c r="C34" t="str">
        <v>Owner's Equity:RM Equity</v>
      </c>
      <c r="D34" t="str">
        <v>EQUITY</v>
      </c>
      <c r="E34" s="7">
        <v>0</v>
      </c>
      <c r="F34" s="7">
        <v>2950</v>
      </c>
      <c r="G34" s="7">
        <v>-2950</v>
      </c>
    </row>
    <row r="35" spans="1:7" x14ac:dyDescent="0.3">
      <c r="A35" t="str">
        <v>EQUITY</v>
      </c>
      <c r="B35" t="str">
        <v>30600</v>
      </c>
      <c r="C35" t="str">
        <v>Owner's Equity:MS Equity</v>
      </c>
      <c r="D35" t="str">
        <v>EQUITY</v>
      </c>
      <c r="E35" s="7">
        <v>0</v>
      </c>
      <c r="F35" s="7">
        <v>350</v>
      </c>
      <c r="G35" s="7">
        <v>-350</v>
      </c>
    </row>
    <row r="36" spans="1:7" x14ac:dyDescent="0.3">
      <c r="A36" t="str">
        <v>EQUITY</v>
      </c>
      <c r="B36" t="str">
        <v>32000</v>
      </c>
      <c r="C36" t="str">
        <v>Retained Earnings</v>
      </c>
      <c r="D36" t="str">
        <v>EQUITY</v>
      </c>
      <c r="E36" s="7">
        <v>0</v>
      </c>
      <c r="F36" s="7">
        <v>4938612.66</v>
      </c>
      <c r="G36" s="7">
        <v>-4938612.66</v>
      </c>
    </row>
    <row r="37" spans="1:7" x14ac:dyDescent="0.3">
      <c r="A37" t="str">
        <v>EQUITY</v>
      </c>
      <c r="B37" t="str">
        <v>3920</v>
      </c>
      <c r="C37" t="str">
        <v>Owner's Dividends:RM Dividends</v>
      </c>
      <c r="D37" t="str">
        <v>EQUITY</v>
      </c>
      <c r="E37" s="7">
        <v>14481.15</v>
      </c>
      <c r="F37" s="7">
        <v>0</v>
      </c>
      <c r="G37" s="7">
        <v>14481.15</v>
      </c>
    </row>
    <row r="38" spans="1:7" x14ac:dyDescent="0.3">
      <c r="A38" t="str">
        <v>EQUITY</v>
      </c>
      <c r="B38" t="str">
        <v>3923</v>
      </c>
      <c r="C38" t="str">
        <v>Owner's Dividends:MS Dividends</v>
      </c>
      <c r="D38" t="str">
        <v>EQUITY</v>
      </c>
      <c r="E38" s="7">
        <v>7200</v>
      </c>
      <c r="F38" s="7">
        <v>0</v>
      </c>
      <c r="G38" s="7">
        <v>7200</v>
      </c>
    </row>
    <row r="39" spans="1:7" x14ac:dyDescent="0.3">
      <c r="A39" t="str">
        <v>REVENUE</v>
      </c>
      <c r="B39" t="str">
        <v>202</v>
      </c>
      <c r="C39" t="str">
        <v>Sales - Tshirts</v>
      </c>
      <c r="D39" t="str">
        <v>SALES</v>
      </c>
      <c r="E39" s="7">
        <v>0</v>
      </c>
      <c r="F39" s="7">
        <v>75.34</v>
      </c>
      <c r="G39" s="7">
        <v>-75.34</v>
      </c>
    </row>
    <row r="40" spans="1:7" x14ac:dyDescent="0.3">
      <c r="A40" t="str">
        <v>REVENUE</v>
      </c>
      <c r="B40" t="str">
        <v>4000</v>
      </c>
      <c r="C40" t="str">
        <v>Pie Sales</v>
      </c>
      <c r="D40" t="str">
        <v>SALES</v>
      </c>
      <c r="E40" s="7">
        <v>0</v>
      </c>
      <c r="F40" s="7">
        <v>1929094</v>
      </c>
      <c r="G40" s="7">
        <v>-1929094</v>
      </c>
    </row>
    <row r="41" spans="1:7" x14ac:dyDescent="0.3">
      <c r="A41" t="str">
        <v>REVENUE</v>
      </c>
      <c r="B41" t="str">
        <v>4001</v>
      </c>
      <c r="C41" t="str">
        <v>Cake Sales</v>
      </c>
      <c r="D41" t="str">
        <v>REVENUE</v>
      </c>
      <c r="E41" s="7">
        <v>0</v>
      </c>
      <c r="F41" s="7">
        <v>1220684</v>
      </c>
      <c r="G41" s="7">
        <v>-1220684</v>
      </c>
    </row>
    <row r="42" spans="1:7" x14ac:dyDescent="0.3">
      <c r="A42" t="str">
        <v>REVENUE</v>
      </c>
      <c r="B42" t="str">
        <v>4003</v>
      </c>
      <c r="C42" t="str">
        <v>Miscellaneous Sales</v>
      </c>
      <c r="D42" t="str">
        <v>REVENUE</v>
      </c>
      <c r="E42" s="7">
        <v>0</v>
      </c>
      <c r="F42" s="7">
        <v>1021500</v>
      </c>
      <c r="G42" s="7">
        <v>-1021500</v>
      </c>
    </row>
    <row r="43" spans="1:7" x14ac:dyDescent="0.3">
      <c r="A43" t="str">
        <v>EXPENSE</v>
      </c>
      <c r="B43" t="str">
        <v>5000</v>
      </c>
      <c r="C43" t="str">
        <v>Pie COGS</v>
      </c>
      <c r="D43" t="str">
        <v>DIRECTCOSTS</v>
      </c>
      <c r="E43" s="7">
        <v>507000</v>
      </c>
      <c r="F43" s="7">
        <v>0</v>
      </c>
      <c r="G43" s="7">
        <v>507000</v>
      </c>
    </row>
    <row r="44" spans="1:7" x14ac:dyDescent="0.3">
      <c r="A44" t="str">
        <v>EXPENSE</v>
      </c>
      <c r="B44" t="str">
        <v>5001</v>
      </c>
      <c r="C44" t="str">
        <v>Cake COGS</v>
      </c>
      <c r="D44" t="str">
        <v>DIRECTCOSTS</v>
      </c>
      <c r="E44" s="7">
        <v>422520</v>
      </c>
      <c r="F44" s="7">
        <v>0</v>
      </c>
      <c r="G44" s="7">
        <v>422520</v>
      </c>
    </row>
    <row r="45" spans="1:7" x14ac:dyDescent="0.3">
      <c r="A45" t="str">
        <v>EXPENSE</v>
      </c>
      <c r="B45" t="str">
        <v>5003</v>
      </c>
      <c r="C45" t="str">
        <v>Miscellaneous COGS</v>
      </c>
      <c r="D45" t="str">
        <v>DIRECTCOSTS</v>
      </c>
      <c r="E45" s="7">
        <v>315000</v>
      </c>
      <c r="F45" s="7">
        <v>0</v>
      </c>
      <c r="G45" s="7">
        <v>315000</v>
      </c>
    </row>
    <row r="46" spans="1:7" x14ac:dyDescent="0.3">
      <c r="A46" t="str">
        <v>EXPENSE</v>
      </c>
      <c r="B46" t="str">
        <v>6054</v>
      </c>
      <c r="C46" t="str">
        <v>Supplies</v>
      </c>
      <c r="D46" t="str">
        <v>DIRECTCOSTS</v>
      </c>
      <c r="E46" s="7">
        <v>22</v>
      </c>
      <c r="F46" s="7">
        <v>0</v>
      </c>
      <c r="G46" s="7">
        <v>22</v>
      </c>
    </row>
    <row r="47" spans="1:7" x14ac:dyDescent="0.3">
      <c r="A47" t="str">
        <v>EXPENSE</v>
      </c>
      <c r="B47" t="str">
        <v>815</v>
      </c>
      <c r="C47" t="str">
        <v>Unrealized Currency Gains</v>
      </c>
      <c r="D47" t="str">
        <v>EXPENSE</v>
      </c>
      <c r="E47" s="7">
        <v>2.58</v>
      </c>
      <c r="F47" s="7">
        <v>0</v>
      </c>
      <c r="G47" s="7">
        <v>2.58</v>
      </c>
    </row>
  </sheetData>
  <conditionalFormatting sqref="G6">
    <cfRule type="expression" dxfId="1" priority="1">
      <formula>$G$6&lt;&gt;0</formula>
    </cfRule>
  </conditionalFormatting>
  <pageMargins left="0.7" right="0.7" top="0.75" bottom="0.75" header="0.3" footer="0.3"/>
  <pageSetup orientation="landscape" r:id="rId1"/>
  <headerFooter>
    <oddHeader>&amp;RPage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kShowAll">
              <controlPr defaultSize="0" autoFill="0" autoLine="0" autoPict="0">
                <anchor moveWithCells="1">
                  <from>
                    <xdr:col>0</xdr:col>
                    <xdr:colOff>38100</xdr:colOff>
                    <xdr:row>4</xdr:row>
                    <xdr:rowOff>167640</xdr:rowOff>
                  </from>
                  <to>
                    <xdr:col>2</xdr:col>
                    <xdr:colOff>693420</xdr:colOff>
                    <xdr:row>6</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5560B-D940-47BD-876A-EEBB9174F67D}">
  <sheetPr codeName="Sheet5">
    <tabColor theme="9" tint="0.39997558519241921"/>
  </sheetPr>
  <dimension ref="A3:G17"/>
  <sheetViews>
    <sheetView zoomScaleNormal="100" workbookViewId="0">
      <selection activeCell="A9" sqref="A9"/>
    </sheetView>
  </sheetViews>
  <sheetFormatPr defaultColWidth="8.88671875" defaultRowHeight="14.4" x14ac:dyDescent="0.3"/>
  <cols>
    <col min="1" max="2" width="8.88671875" customWidth="1"/>
    <col min="3" max="3" width="45.77734375" customWidth="1"/>
    <col min="4" max="4" width="13.77734375" customWidth="1"/>
    <col min="5" max="6" width="13.77734375" style="7" customWidth="1"/>
    <col min="7" max="7" width="10.77734375" customWidth="1"/>
  </cols>
  <sheetData>
    <row r="3" spans="1:7" ht="18" x14ac:dyDescent="0.35">
      <c r="A3" s="6" t="s">
        <v>72</v>
      </c>
    </row>
    <row r="4" spans="1:7" x14ac:dyDescent="0.3">
      <c r="A4" t="str">
        <f>"For the period: "&amp;TEXT(DataModel!G6,"mmmm d, yyyy")&amp;" to "&amp;TEXT(DataModel!G7,"mmmm d, yyyy")</f>
        <v>For the period: January 1, 2023 to June 30, 2023</v>
      </c>
    </row>
    <row r="5" spans="1:7" x14ac:dyDescent="0.3">
      <c r="A5" s="1"/>
      <c r="B5" s="4"/>
      <c r="C5" s="1"/>
    </row>
    <row r="6" spans="1:7" x14ac:dyDescent="0.3">
      <c r="A6" s="1" t="b">
        <v>0</v>
      </c>
      <c r="C6" s="5"/>
      <c r="D6" s="5" t="s">
        <v>25</v>
      </c>
      <c r="F6" s="9">
        <f>_xlfn.AGGREGATE(9,7,INDEX(_xlfn.ANCHORARRAY(A9),0,6))-_xlfn.AGGREGATE(9,7,INDEX(_xlfn.ANCHORARRAY(A9),0,5))</f>
        <v>2926808.76</v>
      </c>
      <c r="G6" s="7">
        <f>ROUND(F6-DataModel!I7,2)</f>
        <v>0</v>
      </c>
    </row>
    <row r="8" spans="1:7" x14ac:dyDescent="0.3">
      <c r="A8" s="2" t="str" cm="1">
        <f t="array" ref="A8:F8">INDEX(DataModel!A10:I10,1,{5,1,2,3,7,8})</f>
        <v>Class</v>
      </c>
      <c r="B8" s="2" t="str">
        <v>Code</v>
      </c>
      <c r="C8" s="2" t="str">
        <v>Name</v>
      </c>
      <c r="D8" s="2" t="str">
        <v>Type</v>
      </c>
      <c r="E8" s="3" t="str">
        <v>Debit</v>
      </c>
      <c r="F8" s="3" t="str">
        <v>Credit</v>
      </c>
    </row>
    <row r="9" spans="1:7" x14ac:dyDescent="0.3">
      <c r="A9" t="str" cm="1">
        <f t="array" ref="A9:F17">GET.CHARTCOLUMN(_xlfn._xlws.SORT(_xlfn._xlws.FILTER(DynamicData,(GET.CHARTCOLUMN(DynamicData,4)&gt;3)*IF(A6,TRUE,GET.CHARTCOLUMN(DynamicData,9)&lt;&gt;0)),{4,1}),{5,1,2,3,7,8})</f>
        <v>REVENUE</v>
      </c>
      <c r="B9" t="str">
        <v>202</v>
      </c>
      <c r="C9" t="str">
        <v>Sales - Tshirts</v>
      </c>
      <c r="D9" t="str">
        <v>SALES</v>
      </c>
      <c r="E9" s="7">
        <v>0</v>
      </c>
      <c r="F9" s="7">
        <v>75.34</v>
      </c>
    </row>
    <row r="10" spans="1:7" x14ac:dyDescent="0.3">
      <c r="A10" t="str">
        <v>REVENUE</v>
      </c>
      <c r="B10" t="str">
        <v>4000</v>
      </c>
      <c r="C10" t="str">
        <v>Pie Sales</v>
      </c>
      <c r="D10" t="str">
        <v>SALES</v>
      </c>
      <c r="E10" s="7">
        <v>0</v>
      </c>
      <c r="F10" s="7">
        <v>1929094</v>
      </c>
    </row>
    <row r="11" spans="1:7" x14ac:dyDescent="0.3">
      <c r="A11" t="str">
        <v>REVENUE</v>
      </c>
      <c r="B11" t="str">
        <v>4001</v>
      </c>
      <c r="C11" t="str">
        <v>Cake Sales</v>
      </c>
      <c r="D11" t="str">
        <v>REVENUE</v>
      </c>
      <c r="E11" s="7">
        <v>0</v>
      </c>
      <c r="F11" s="7">
        <v>1220684</v>
      </c>
    </row>
    <row r="12" spans="1:7" x14ac:dyDescent="0.3">
      <c r="A12" t="str">
        <v>REVENUE</v>
      </c>
      <c r="B12" t="str">
        <v>4003</v>
      </c>
      <c r="C12" t="str">
        <v>Miscellaneous Sales</v>
      </c>
      <c r="D12" t="str">
        <v>REVENUE</v>
      </c>
      <c r="E12" s="7">
        <v>0</v>
      </c>
      <c r="F12" s="7">
        <v>1021500</v>
      </c>
    </row>
    <row r="13" spans="1:7" x14ac:dyDescent="0.3">
      <c r="A13" t="str">
        <v>EXPENSE</v>
      </c>
      <c r="B13" t="str">
        <v>5000</v>
      </c>
      <c r="C13" t="str">
        <v>Pie COGS</v>
      </c>
      <c r="D13" t="str">
        <v>DIRECTCOSTS</v>
      </c>
      <c r="E13" s="7">
        <v>507000</v>
      </c>
      <c r="F13" s="7">
        <v>0</v>
      </c>
    </row>
    <row r="14" spans="1:7" x14ac:dyDescent="0.3">
      <c r="A14" t="str">
        <v>EXPENSE</v>
      </c>
      <c r="B14" t="str">
        <v>5001</v>
      </c>
      <c r="C14" t="str">
        <v>Cake COGS</v>
      </c>
      <c r="D14" t="str">
        <v>DIRECTCOSTS</v>
      </c>
      <c r="E14" s="7">
        <v>422520</v>
      </c>
      <c r="F14" s="7">
        <v>0</v>
      </c>
    </row>
    <row r="15" spans="1:7" x14ac:dyDescent="0.3">
      <c r="A15" t="str">
        <v>EXPENSE</v>
      </c>
      <c r="B15" t="str">
        <v>5003</v>
      </c>
      <c r="C15" t="str">
        <v>Miscellaneous COGS</v>
      </c>
      <c r="D15" t="str">
        <v>DIRECTCOSTS</v>
      </c>
      <c r="E15" s="7">
        <v>315000</v>
      </c>
      <c r="F15" s="7">
        <v>0</v>
      </c>
    </row>
    <row r="16" spans="1:7" x14ac:dyDescent="0.3">
      <c r="A16" t="str">
        <v>EXPENSE</v>
      </c>
      <c r="B16" t="str">
        <v>6054</v>
      </c>
      <c r="C16" t="str">
        <v>Supplies</v>
      </c>
      <c r="D16" t="str">
        <v>DIRECTCOSTS</v>
      </c>
      <c r="E16" s="7">
        <v>22</v>
      </c>
      <c r="F16" s="7">
        <v>0</v>
      </c>
    </row>
    <row r="17" spans="1:6" x14ac:dyDescent="0.3">
      <c r="A17" t="str">
        <v>EXPENSE</v>
      </c>
      <c r="B17" t="str">
        <v>815</v>
      </c>
      <c r="C17" t="str">
        <v>Unrealized Currency Gains</v>
      </c>
      <c r="D17" t="str">
        <v>EXPENSE</v>
      </c>
      <c r="E17" s="7">
        <v>2.58</v>
      </c>
      <c r="F17" s="7">
        <v>0</v>
      </c>
    </row>
  </sheetData>
  <conditionalFormatting sqref="G6">
    <cfRule type="expression" dxfId="0" priority="1">
      <formula>$G$6&lt;&gt;0</formula>
    </cfRule>
  </conditionalFormatting>
  <pageMargins left="0.7" right="0.7" top="0.75" bottom="0.75" header="0.3" footer="0.3"/>
  <pageSetup orientation="landscape" r:id="rId1"/>
  <headerFooter>
    <oddHeader>&amp;RPage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kShowAll">
              <controlPr defaultSize="0" autoFill="0" autoLine="0" autoPict="0">
                <anchor moveWithCells="1">
                  <from>
                    <xdr:col>0</xdr:col>
                    <xdr:colOff>38100</xdr:colOff>
                    <xdr:row>4</xdr:row>
                    <xdr:rowOff>167640</xdr:rowOff>
                  </from>
                  <to>
                    <xdr:col>2</xdr:col>
                    <xdr:colOff>693420</xdr:colOff>
                    <xdr:row>6</xdr:row>
                    <xdr:rowOff>22860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401524DC532D42A0E0ED886331A72B" ma:contentTypeVersion="13" ma:contentTypeDescription="Create a new document." ma:contentTypeScope="" ma:versionID="d936d863d335d354da51eb78ca1ae338">
  <xsd:schema xmlns:xsd="http://www.w3.org/2001/XMLSchema" xmlns:xs="http://www.w3.org/2001/XMLSchema" xmlns:p="http://schemas.microsoft.com/office/2006/metadata/properties" xmlns:ns2="f577acbf-5b0b-4b4f-9948-268e97f8d3a4" xmlns:ns3="b1e4d6ee-9f6f-43f8-a618-24f3d84da28f" targetNamespace="http://schemas.microsoft.com/office/2006/metadata/properties" ma:root="true" ma:fieldsID="5fbac08d56b1b04aa33acbc31e882ce9" ns2:_="" ns3:_="">
    <xsd:import namespace="f577acbf-5b0b-4b4f-9948-268e97f8d3a4"/>
    <xsd:import namespace="b1e4d6ee-9f6f-43f8-a618-24f3d84da28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3:LastSharedByUser" minOccurs="0"/>
                <xsd:element ref="ns3:LastSharedByTime" minOccurs="0"/>
                <xsd:element ref="ns2:Document_x0020_Purpose" minOccurs="0"/>
                <xsd:element ref="ns2:Initiatives" minOccurs="0"/>
                <xsd:element ref="ns2:MediaServiceDateTaken" minOccurs="0"/>
                <xsd:element ref="ns2:MediaServiceAutoTag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7acbf-5b0b-4b4f-9948-268e97f8d3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Document_x0020_Purpose" ma:index="14" nillable="true" ma:displayName="Document Purpose" ma:default="Informational" ma:format="Dropdown" ma:internalName="Document_x0020_Purpose">
      <xsd:simpleType>
        <xsd:restriction base="dms:Choice">
          <xsd:enumeration value="Informational"/>
          <xsd:enumeration value="Feature Spec"/>
          <xsd:enumeration value="Engineering Design"/>
          <xsd:enumeration value="Planning"/>
        </xsd:restriction>
      </xsd:simpleType>
    </xsd:element>
    <xsd:element name="Initiatives" ma:index="15" nillable="true" ma:displayName="Initiatives" ma:description="List of initiatives related to this document" ma:internalName="Initiatives">
      <xsd:complexType>
        <xsd:complexContent>
          <xsd:extension base="dms:MultiChoice">
            <xsd:sequence>
              <xsd:element name="Value" maxOccurs="unbounded" minOccurs="0" nillable="true">
                <xsd:simpleType>
                  <xsd:restriction base="dms:Choice">
                    <xsd:enumeration value="Add-in MAU"/>
                    <xsd:enumeration value="Custom Functions"/>
                    <xsd:enumeration value="Data &amp; Analytics"/>
                    <xsd:enumeration value="DevEx: Portals &amp; Programs"/>
                    <xsd:enumeration value="DevEx: Tools &amp; Libraries"/>
                    <xsd:enumeration value="Engineering"/>
                    <xsd:enumeration value="Excel API"/>
                    <xsd:enumeration value="In-Market Support"/>
                    <xsd:enumeration value="Maker Access"/>
                    <xsd:enumeration value="SDX Runtime &amp; Partners"/>
                    <xsd:enumeration value="SDX Service Delivery"/>
                    <xsd:enumeration value="SDX API &amp; Pipeline"/>
                    <xsd:enumeration value="Shield &amp; OCE"/>
                  </xsd:restriction>
                </xsd:simpleType>
              </xsd:element>
            </xsd:sequence>
          </xsd:extension>
        </xsd:complexContent>
      </xsd:complex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Location" ma:index="19" nillable="true" ma:displayName="MediaServic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e4d6ee-9f6f-43f8-a618-24f3d84da28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LastSharedByUser" ma:index="12" nillable="true" ma:displayName="Last Shared By User" ma:hidden="true" ma:internalName="LastSharedByUser" ma:readOnly="true">
      <xsd:simpleType>
        <xsd:restriction base="dms:Note"/>
      </xsd:simpleType>
    </xsd:element>
    <xsd:element name="LastSharedByTime" ma:index="13" nillable="true" ma:displayName="Last Shared By Time" ma:hidden="true"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cument_x0020_Purpose xmlns="f577acbf-5b0b-4b4f-9948-268e97f8d3a4">Informational</Document_x0020_Purpose>
    <Initiatives xmlns="f577acbf-5b0b-4b4f-9948-268e97f8d3a4"/>
  </documentManagement>
</p:properties>
</file>

<file path=customXml/itemProps1.xml><?xml version="1.0" encoding="utf-8"?>
<ds:datastoreItem xmlns:ds="http://schemas.openxmlformats.org/officeDocument/2006/customXml" ds:itemID="{2426A393-DB36-49FF-B8B1-6D5559B7AB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7acbf-5b0b-4b4f-9948-268e97f8d3a4"/>
    <ds:schemaRef ds:uri="b1e4d6ee-9f6f-43f8-a618-24f3d84da2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48E296-90D9-4A92-A29D-759F46DCA7D9}">
  <ds:schemaRefs>
    <ds:schemaRef ds:uri="http://schemas.microsoft.com/sharepoint/v3/contenttype/forms"/>
  </ds:schemaRefs>
</ds:datastoreItem>
</file>

<file path=customXml/itemProps3.xml><?xml version="1.0" encoding="utf-8"?>
<ds:datastoreItem xmlns:ds="http://schemas.openxmlformats.org/officeDocument/2006/customXml" ds:itemID="{70FB5453-596E-4CE8-BCCA-8DF4D5465AF4}">
  <ds:schemaRefs>
    <ds:schemaRef ds:uri="f577acbf-5b0b-4b4f-9948-268e97f8d3a4"/>
    <ds:schemaRef ds:uri="http://purl.org/dc/elements/1.1/"/>
    <ds:schemaRef ds:uri="http://www.w3.org/XML/1998/namespace"/>
    <ds:schemaRef ds:uri="http://schemas.microsoft.com/office/2006/documentManagement/types"/>
    <ds:schemaRef ds:uri="http://schemas.microsoft.com/office/infopath/2007/PartnerControls"/>
    <ds:schemaRef ds:uri="b1e4d6ee-9f6f-43f8-a618-24f3d84da28f"/>
    <ds:schemaRef ds:uri="http://purl.org/dc/dcmitype/"/>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LAMBDA Functions</vt:lpstr>
      <vt:lpstr>Examples</vt:lpstr>
      <vt:lpstr>DataModel</vt:lpstr>
      <vt:lpstr>TB</vt:lpstr>
      <vt:lpstr>PL</vt:lpstr>
      <vt:lpstr>PL!Print_Titles</vt:lpstr>
      <vt:lpstr>TB!Print_Titles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David Clements</cp:lastModifiedBy>
  <cp:lastPrinted>2023-02-15T03:26:02Z</cp:lastPrinted>
  <dcterms:created xsi:type="dcterms:W3CDTF">2018-06-07T17:34:22Z</dcterms:created>
  <dcterms:modified xsi:type="dcterms:W3CDTF">2023-07-22T12:37:40Z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0x010100CD401524DC532D42A0E0ED886331A72B</vt:lpwstr>
  </property>
  <property fmtid="{D5CDD505-2E9C-101B-9397-08002B2CF9AE}" pid="3" name="MSIP_Label_f42aa342-8706-4288-bd11-ebb85995028c_Enabled">
    <vt:lpwstr>True</vt:lpwstr>
  </property>
  <property fmtid="{D5CDD505-2E9C-101B-9397-08002B2CF9AE}" pid="4" name="MSIP_Label_f42aa342-8706-4288-bd11-ebb85995028c_SiteId">
    <vt:lpwstr>72f988bf-86f1-41af-91ab-2d7cd011db47</vt:lpwstr>
  </property>
  <property fmtid="{D5CDD505-2E9C-101B-9397-08002B2CF9AE}" pid="5" name="MSIP_Label_f42aa342-8706-4288-bd11-ebb85995028c_Owner">
    <vt:lpwstr>t-dahop@microsoft.com</vt:lpwstr>
  </property>
  <property fmtid="{D5CDD505-2E9C-101B-9397-08002B2CF9AE}" pid="6" name="MSIP_Label_f42aa342-8706-4288-bd11-ebb85995028c_SetDate">
    <vt:lpwstr>2018-06-18T14:22:57.3833839Z</vt:lpwstr>
  </property>
  <property fmtid="{D5CDD505-2E9C-101B-9397-08002B2CF9AE}" pid="7" name="MSIP_Label_f42aa342-8706-4288-bd11-ebb85995028c_Name">
    <vt:lpwstr>General</vt:lpwstr>
  </property>
  <property fmtid="{D5CDD505-2E9C-101B-9397-08002B2CF9AE}" pid="8" name="MSIP_Label_f42aa342-8706-4288-bd11-ebb85995028c_Application">
    <vt:lpwstr>Microsoft Azure Information Protection</vt:lpwstr>
  </property>
  <property fmtid="{D5CDD505-2E9C-101B-9397-08002B2CF9AE}" pid="9" name="MSIP_Label_f42aa342-8706-4288-bd11-ebb85995028c_Extended_MSFT_Method">
    <vt:lpwstr>Automatic</vt:lpwstr>
  </property>
  <property fmtid="{D5CDD505-2E9C-101B-9397-08002B2CF9AE}" pid="10" name="Sensitivity">
    <vt:lpwstr>General</vt:lpwstr>
  </property>
</Properties>
</file>